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loha Kolar\Jozka Dan\vzpírání\výsledky\2022\2kolo\"/>
    </mc:Choice>
  </mc:AlternateContent>
  <xr:revisionPtr revIDLastSave="0" documentId="13_ncr:1_{BA298E13-9555-4CE6-887D-E711A699494E}" xr6:coauthVersionLast="47" xr6:coauthVersionMax="47" xr10:uidLastSave="{00000000-0000-0000-0000-000000000000}"/>
  <bookViews>
    <workbookView xWindow="855" yWindow="1335" windowWidth="19140" windowHeight="13575" tabRatio="500" xr2:uid="{00000000-000D-0000-FFFF-FFFF00000000}"/>
  </bookViews>
  <sheets>
    <sheet name="Mladší žáci" sheetId="3" r:id="rId1"/>
    <sheet name="Starší žáci" sheetId="4" r:id="rId2"/>
  </sheets>
  <definedNames>
    <definedName name="_xlnm._FilterDatabase" localSheetId="0" hidden="1">'Mladší žáci'!$A$5:$AA$51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1" i="3" l="1"/>
  <c r="H30" i="3"/>
  <c r="H29" i="3"/>
  <c r="H28" i="3"/>
  <c r="L21" i="4"/>
  <c r="H21" i="4"/>
  <c r="M21" i="4" s="1"/>
  <c r="C21" i="4"/>
  <c r="L20" i="4"/>
  <c r="H20" i="4"/>
  <c r="C20" i="4"/>
  <c r="L19" i="4"/>
  <c r="H19" i="4"/>
  <c r="M19" i="4" s="1"/>
  <c r="C19" i="4"/>
  <c r="L18" i="4"/>
  <c r="H18" i="4"/>
  <c r="M18" i="4" s="1"/>
  <c r="C18" i="4"/>
  <c r="L16" i="4"/>
  <c r="H16" i="4"/>
  <c r="M16" i="4" s="1"/>
  <c r="C16" i="4"/>
  <c r="L15" i="4"/>
  <c r="H15" i="4"/>
  <c r="M15" i="4" s="1"/>
  <c r="C15" i="4"/>
  <c r="L14" i="4"/>
  <c r="H14" i="4"/>
  <c r="M14" i="4" s="1"/>
  <c r="C14" i="4"/>
  <c r="L13" i="4"/>
  <c r="H13" i="4"/>
  <c r="C13" i="4"/>
  <c r="L11" i="4"/>
  <c r="H11" i="4"/>
  <c r="M11" i="4" s="1"/>
  <c r="N11" i="4" s="1"/>
  <c r="L10" i="4"/>
  <c r="H10" i="4"/>
  <c r="M10" i="4" s="1"/>
  <c r="C10" i="4"/>
  <c r="L9" i="4"/>
  <c r="H9" i="4"/>
  <c r="C9" i="4"/>
  <c r="L8" i="4"/>
  <c r="H8" i="4"/>
  <c r="C8" i="4"/>
  <c r="M8" i="4" l="1"/>
  <c r="N8" i="4" s="1"/>
  <c r="M9" i="4"/>
  <c r="N9" i="4" s="1"/>
  <c r="N10" i="4"/>
  <c r="M13" i="4"/>
  <c r="N13" i="4" s="1"/>
  <c r="N14" i="4"/>
  <c r="N15" i="4"/>
  <c r="N16" i="4"/>
  <c r="N18" i="4"/>
  <c r="N19" i="4"/>
  <c r="M20" i="4"/>
  <c r="N20" i="4" s="1"/>
  <c r="N21" i="4"/>
  <c r="O17" i="4"/>
  <c r="O7" i="4"/>
  <c r="O12" i="4" l="1"/>
  <c r="P14" i="3"/>
  <c r="T51" i="3"/>
  <c r="P51" i="3"/>
  <c r="L51" i="3"/>
  <c r="H51" i="3"/>
  <c r="D51" i="3"/>
  <c r="T50" i="3"/>
  <c r="P50" i="3"/>
  <c r="L50" i="3"/>
  <c r="H50" i="3"/>
  <c r="D50" i="3"/>
  <c r="T49" i="3"/>
  <c r="P49" i="3"/>
  <c r="L49" i="3"/>
  <c r="H49" i="3"/>
  <c r="T48" i="3"/>
  <c r="P48" i="3"/>
  <c r="L48" i="3"/>
  <c r="H48" i="3"/>
  <c r="D48" i="3"/>
  <c r="T46" i="3"/>
  <c r="P46" i="3"/>
  <c r="L46" i="3"/>
  <c r="H46" i="3"/>
  <c r="D46" i="3"/>
  <c r="T45" i="3"/>
  <c r="P45" i="3"/>
  <c r="L45" i="3"/>
  <c r="H45" i="3"/>
  <c r="D45" i="3"/>
  <c r="T44" i="3"/>
  <c r="P44" i="3"/>
  <c r="L44" i="3"/>
  <c r="H44" i="3"/>
  <c r="D44" i="3"/>
  <c r="T43" i="3"/>
  <c r="P43" i="3"/>
  <c r="L43" i="3"/>
  <c r="H43" i="3"/>
  <c r="D43" i="3"/>
  <c r="T41" i="3"/>
  <c r="P41" i="3"/>
  <c r="L41" i="3"/>
  <c r="H41" i="3"/>
  <c r="D41" i="3"/>
  <c r="T40" i="3"/>
  <c r="P40" i="3"/>
  <c r="L40" i="3"/>
  <c r="H40" i="3"/>
  <c r="D40" i="3"/>
  <c r="T39" i="3"/>
  <c r="P39" i="3"/>
  <c r="L39" i="3"/>
  <c r="H39" i="3"/>
  <c r="D39" i="3"/>
  <c r="T38" i="3"/>
  <c r="P38" i="3"/>
  <c r="L38" i="3"/>
  <c r="H38" i="3"/>
  <c r="D38" i="3"/>
  <c r="T36" i="3"/>
  <c r="P36" i="3"/>
  <c r="L36" i="3"/>
  <c r="H36" i="3"/>
  <c r="D36" i="3"/>
  <c r="T35" i="3"/>
  <c r="P35" i="3"/>
  <c r="L35" i="3"/>
  <c r="H35" i="3"/>
  <c r="D35" i="3"/>
  <c r="T34" i="3"/>
  <c r="P34" i="3"/>
  <c r="L34" i="3"/>
  <c r="H34" i="3"/>
  <c r="D34" i="3"/>
  <c r="T33" i="3"/>
  <c r="P33" i="3"/>
  <c r="L33" i="3"/>
  <c r="H33" i="3"/>
  <c r="D33" i="3"/>
  <c r="T31" i="3"/>
  <c r="P31" i="3"/>
  <c r="L31" i="3"/>
  <c r="D31" i="3"/>
  <c r="T30" i="3"/>
  <c r="P30" i="3"/>
  <c r="L30" i="3"/>
  <c r="D30" i="3"/>
  <c r="T29" i="3"/>
  <c r="P29" i="3"/>
  <c r="L29" i="3"/>
  <c r="D29" i="3"/>
  <c r="T28" i="3"/>
  <c r="P28" i="3"/>
  <c r="L28" i="3"/>
  <c r="D28" i="3"/>
  <c r="T26" i="3"/>
  <c r="P26" i="3"/>
  <c r="L26" i="3"/>
  <c r="H26" i="3"/>
  <c r="D26" i="3"/>
  <c r="T25" i="3"/>
  <c r="P25" i="3"/>
  <c r="L25" i="3"/>
  <c r="H25" i="3"/>
  <c r="D25" i="3"/>
  <c r="T24" i="3"/>
  <c r="P24" i="3"/>
  <c r="L24" i="3"/>
  <c r="H24" i="3"/>
  <c r="D24" i="3"/>
  <c r="T23" i="3"/>
  <c r="P23" i="3"/>
  <c r="L23" i="3"/>
  <c r="H23" i="3"/>
  <c r="D23" i="3"/>
  <c r="T21" i="3"/>
  <c r="P21" i="3"/>
  <c r="L21" i="3"/>
  <c r="H21" i="3"/>
  <c r="D21" i="3"/>
  <c r="T20" i="3"/>
  <c r="P20" i="3"/>
  <c r="L20" i="3"/>
  <c r="H20" i="3"/>
  <c r="D20" i="3"/>
  <c r="T19" i="3"/>
  <c r="P19" i="3"/>
  <c r="L19" i="3"/>
  <c r="H19" i="3"/>
  <c r="D19" i="3"/>
  <c r="T18" i="3"/>
  <c r="P18" i="3"/>
  <c r="L18" i="3"/>
  <c r="H18" i="3"/>
  <c r="D18" i="3"/>
  <c r="T16" i="3"/>
  <c r="P16" i="3"/>
  <c r="L16" i="3"/>
  <c r="H16" i="3"/>
  <c r="D16" i="3"/>
  <c r="T15" i="3"/>
  <c r="P15" i="3"/>
  <c r="L15" i="3"/>
  <c r="H15" i="3"/>
  <c r="D15" i="3"/>
  <c r="T14" i="3"/>
  <c r="L14" i="3"/>
  <c r="H14" i="3"/>
  <c r="D14" i="3"/>
  <c r="T13" i="3"/>
  <c r="P13" i="3"/>
  <c r="L13" i="3"/>
  <c r="H13" i="3"/>
  <c r="D13" i="3"/>
  <c r="T11" i="3"/>
  <c r="P11" i="3"/>
  <c r="L11" i="3"/>
  <c r="H11" i="3"/>
  <c r="D11" i="3"/>
  <c r="T10" i="3"/>
  <c r="P10" i="3"/>
  <c r="L10" i="3"/>
  <c r="H10" i="3"/>
  <c r="D10" i="3"/>
  <c r="T9" i="3"/>
  <c r="P9" i="3"/>
  <c r="L9" i="3"/>
  <c r="H9" i="3"/>
  <c r="D9" i="3"/>
  <c r="T8" i="3"/>
  <c r="P8" i="3"/>
  <c r="L8" i="3"/>
  <c r="H8" i="3"/>
  <c r="D8" i="3"/>
  <c r="P12" i="4" l="1"/>
  <c r="P17" i="4"/>
  <c r="X51" i="3"/>
  <c r="U16" i="3"/>
  <c r="U21" i="3"/>
  <c r="U43" i="3"/>
  <c r="V43" i="3" s="1"/>
  <c r="W16" i="3"/>
  <c r="X16" i="3" s="1"/>
  <c r="U44" i="3"/>
  <c r="W44" i="3" s="1"/>
  <c r="X44" i="3" s="1"/>
  <c r="U38" i="3"/>
  <c r="V38" i="3" s="1"/>
  <c r="U31" i="3"/>
  <c r="X31" i="3" s="1"/>
  <c r="U19" i="3"/>
  <c r="V19" i="3" s="1"/>
  <c r="U48" i="3"/>
  <c r="V48" i="3" s="1"/>
  <c r="U24" i="3"/>
  <c r="W24" i="3" s="1"/>
  <c r="X24" i="3" s="1"/>
  <c r="U23" i="3"/>
  <c r="W23" i="3" s="1"/>
  <c r="X23" i="3" s="1"/>
  <c r="U9" i="3"/>
  <c r="W9" i="3" s="1"/>
  <c r="X9" i="3" s="1"/>
  <c r="U25" i="3"/>
  <c r="W25" i="3" s="1"/>
  <c r="X25" i="3" s="1"/>
  <c r="U34" i="3"/>
  <c r="V34" i="3" s="1"/>
  <c r="U50" i="3"/>
  <c r="W50" i="3" s="1"/>
  <c r="X50" i="3" s="1"/>
  <c r="U11" i="3"/>
  <c r="V11" i="3" s="1"/>
  <c r="U36" i="3"/>
  <c r="V36" i="3" s="1"/>
  <c r="U46" i="3"/>
  <c r="W46" i="3" s="1"/>
  <c r="U33" i="3"/>
  <c r="W33" i="3" s="1"/>
  <c r="X33" i="3" s="1"/>
  <c r="U20" i="3"/>
  <c r="V20" i="3" s="1"/>
  <c r="U26" i="3"/>
  <c r="W26" i="3" s="1"/>
  <c r="U13" i="3"/>
  <c r="V13" i="3" s="1"/>
  <c r="U51" i="3"/>
  <c r="W51" i="3" s="1"/>
  <c r="X46" i="3"/>
  <c r="U15" i="3"/>
  <c r="W15" i="3" s="1"/>
  <c r="X15" i="3" s="1"/>
  <c r="W11" i="3"/>
  <c r="X11" i="3" s="1"/>
  <c r="U49" i="3"/>
  <c r="W49" i="3" s="1"/>
  <c r="X49" i="3" s="1"/>
  <c r="U45" i="3"/>
  <c r="W45" i="3" s="1"/>
  <c r="X45" i="3" s="1"/>
  <c r="U39" i="3"/>
  <c r="W39" i="3" s="1"/>
  <c r="X39" i="3" s="1"/>
  <c r="U41" i="3"/>
  <c r="W41" i="3" s="1"/>
  <c r="U40" i="3"/>
  <c r="W40" i="3" s="1"/>
  <c r="X40" i="3" s="1"/>
  <c r="U35" i="3"/>
  <c r="W35" i="3" s="1"/>
  <c r="X35" i="3" s="1"/>
  <c r="U28" i="3"/>
  <c r="V28" i="3" s="1"/>
  <c r="U29" i="3"/>
  <c r="V29" i="3" s="1"/>
  <c r="U30" i="3"/>
  <c r="W30" i="3" s="1"/>
  <c r="X30" i="3" s="1"/>
  <c r="U18" i="3"/>
  <c r="W18" i="3" s="1"/>
  <c r="X18" i="3" s="1"/>
  <c r="U14" i="3"/>
  <c r="W14" i="3" s="1"/>
  <c r="X14" i="3" s="1"/>
  <c r="U8" i="3"/>
  <c r="W8" i="3" s="1"/>
  <c r="X8" i="3" s="1"/>
  <c r="U10" i="3"/>
  <c r="V10" i="3" s="1"/>
  <c r="X41" i="3"/>
  <c r="X36" i="3"/>
  <c r="W21" i="3"/>
  <c r="X21" i="3" s="1"/>
  <c r="V21" i="3"/>
  <c r="V16" i="3"/>
  <c r="W36" i="3" l="1"/>
  <c r="V41" i="3"/>
  <c r="V23" i="3"/>
  <c r="W48" i="3"/>
  <c r="X48" i="3" s="1"/>
  <c r="W43" i="3"/>
  <c r="X43" i="3" s="1"/>
  <c r="V9" i="3"/>
  <c r="V24" i="3"/>
  <c r="V44" i="3"/>
  <c r="W38" i="3"/>
  <c r="X38" i="3" s="1"/>
  <c r="Y37" i="3" s="1"/>
  <c r="V18" i="3"/>
  <c r="V51" i="3"/>
  <c r="V50" i="3"/>
  <c r="V31" i="3"/>
  <c r="V46" i="3"/>
  <c r="W31" i="3"/>
  <c r="V35" i="3"/>
  <c r="W34" i="3"/>
  <c r="X34" i="3" s="1"/>
  <c r="Y32" i="3" s="1"/>
  <c r="X26" i="3"/>
  <c r="Y22" i="3" s="1"/>
  <c r="V26" i="3"/>
  <c r="V25" i="3"/>
  <c r="W20" i="3"/>
  <c r="X20" i="3" s="1"/>
  <c r="W19" i="3"/>
  <c r="X19" i="3" s="1"/>
  <c r="V14" i="3"/>
  <c r="W13" i="3"/>
  <c r="X13" i="3" s="1"/>
  <c r="Y12" i="3" s="1"/>
  <c r="W29" i="3"/>
  <c r="X29" i="3" s="1"/>
  <c r="V15" i="3"/>
  <c r="V33" i="3"/>
  <c r="V45" i="3"/>
  <c r="V30" i="3"/>
  <c r="W10" i="3"/>
  <c r="X10" i="3" s="1"/>
  <c r="Y7" i="3" s="1"/>
  <c r="V49" i="3"/>
  <c r="Y42" i="3"/>
  <c r="V39" i="3"/>
  <c r="V40" i="3"/>
  <c r="W28" i="3"/>
  <c r="X28" i="3" s="1"/>
  <c r="V8" i="3"/>
  <c r="Y27" i="3" l="1"/>
  <c r="Y17" i="3"/>
  <c r="Z42" i="3" l="1"/>
  <c r="Z22" i="3"/>
  <c r="Z27" i="3"/>
  <c r="Z17" i="3"/>
  <c r="Z37" i="3"/>
  <c r="Z32" i="3"/>
  <c r="Z12" i="3"/>
  <c r="Z7" i="3"/>
</calcChain>
</file>

<file path=xl/sharedStrings.xml><?xml version="1.0" encoding="utf-8"?>
<sst xmlns="http://schemas.openxmlformats.org/spreadsheetml/2006/main" count="121" uniqueCount="80">
  <si>
    <t>Těl.</t>
  </si>
  <si>
    <t>Jméno</t>
  </si>
  <si>
    <t>Roč.</t>
  </si>
  <si>
    <t>Trh</t>
  </si>
  <si>
    <t>Nadhoz</t>
  </si>
  <si>
    <t>Dvojboj</t>
  </si>
  <si>
    <t>Sinclair</t>
  </si>
  <si>
    <t>hm.</t>
  </si>
  <si>
    <t>nar.</t>
  </si>
  <si>
    <t>Koef.</t>
  </si>
  <si>
    <t>I.</t>
  </si>
  <si>
    <t>II.</t>
  </si>
  <si>
    <t>III.</t>
  </si>
  <si>
    <t>Zap.</t>
  </si>
  <si>
    <t xml:space="preserve">    Český svaz vzpírání</t>
  </si>
  <si>
    <t>Pořadí</t>
  </si>
  <si>
    <t>ROZHODČÍ:</t>
  </si>
  <si>
    <t>Vzpírání Boskovice</t>
  </si>
  <si>
    <t>TJ Sokol N. Hrozenkov</t>
  </si>
  <si>
    <t>Český svaz vzpírání</t>
  </si>
  <si>
    <t>Trojskok</t>
  </si>
  <si>
    <t>Hod</t>
  </si>
  <si>
    <t>Čtyřboj</t>
  </si>
  <si>
    <t>Celkem</t>
  </si>
  <si>
    <t>Poř.</t>
  </si>
  <si>
    <t>body</t>
  </si>
  <si>
    <t xml:space="preserve"> – mimo soutěž</t>
  </si>
  <si>
    <t>2. kolo ligy mladších žáků – Zlín</t>
  </si>
  <si>
    <t>Termín:  11.6.2022</t>
  </si>
  <si>
    <t>Místo konání: Zlín</t>
  </si>
  <si>
    <t>2. kolo ligy starších žáků – Zlín</t>
  </si>
  <si>
    <t>Termín:  11. 6. 2022</t>
  </si>
  <si>
    <t xml:space="preserve"> - mimo soutěž</t>
  </si>
  <si>
    <t>WLC Brno "C"</t>
  </si>
  <si>
    <t>Laborová Ema</t>
  </si>
  <si>
    <t>Tomičková Agáta</t>
  </si>
  <si>
    <t>WLC Brno "A"</t>
  </si>
  <si>
    <t>Trtík Šimon</t>
  </si>
  <si>
    <t>Hanák Michal</t>
  </si>
  <si>
    <t>WLC Brno "B"</t>
  </si>
  <si>
    <t>Vrána Oscar</t>
  </si>
  <si>
    <t>Žalmánková Zuzana</t>
  </si>
  <si>
    <t>Trlicová Zuzana</t>
  </si>
  <si>
    <t>TJ Sokol J. Svahy Zlín "B"</t>
  </si>
  <si>
    <t>Balajka Adam</t>
  </si>
  <si>
    <t>Slezák Kryštof</t>
  </si>
  <si>
    <t>Slezák Vilém</t>
  </si>
  <si>
    <t>TJ Sokol J. Svahy Zlín "A"</t>
  </si>
  <si>
    <t>Očadlík Lukáš</t>
  </si>
  <si>
    <t>Kolomazník Tomáš</t>
  </si>
  <si>
    <t>Máca Aleš</t>
  </si>
  <si>
    <t>Hanák Filip</t>
  </si>
  <si>
    <t>Janda Michal</t>
  </si>
  <si>
    <t>Kováč Kryštof</t>
  </si>
  <si>
    <t>Valigura Daniel</t>
  </si>
  <si>
    <t>Jochec Juraj</t>
  </si>
  <si>
    <t>Mlýnek Ondřej</t>
  </si>
  <si>
    <t>Sára Mikuláš</t>
  </si>
  <si>
    <t>SK.</t>
  </si>
  <si>
    <t>-</t>
  </si>
  <si>
    <t>Filipová Nikola</t>
  </si>
  <si>
    <t>J. Kaláčová, J. Juřica, O. Kužílek, P. Jančík, A. Rýc, D. Šesták, T. Podškubka, I. Tomalová, P. Slezák</t>
  </si>
  <si>
    <t>Bez průkazů:</t>
  </si>
  <si>
    <t>N. Hrozenkov</t>
  </si>
  <si>
    <t>Holešov</t>
  </si>
  <si>
    <t>Brno</t>
  </si>
  <si>
    <t>Žalmánek Petr</t>
  </si>
  <si>
    <t>Mikula Václav</t>
  </si>
  <si>
    <t>Troszok Ondřej</t>
  </si>
  <si>
    <t>Troszok Vojtěch</t>
  </si>
  <si>
    <t>Hartl Jan</t>
  </si>
  <si>
    <t>Lepka Štěpán</t>
  </si>
  <si>
    <t>Jura Viktor</t>
  </si>
  <si>
    <t>Skopal Tadeáš</t>
  </si>
  <si>
    <t>J. Kaláčová, J. Juřica, O. Kužílek, P. Jančík, A. Rýc, T. Podškubka, D. Šesták, I. Tomalová, P. Slezák</t>
  </si>
  <si>
    <t>Winklerová Barbora - bez průkazky</t>
  </si>
  <si>
    <t>Winklerová Barbora/WCBrno</t>
  </si>
  <si>
    <t>Steblinskaya Daria/Zlín</t>
  </si>
  <si>
    <t>Brida Ondřej/Zlín</t>
  </si>
  <si>
    <t>Kolomazník Tomáš/Holešov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</si>
</sst>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_ ;[Red]\-0\ "/>
  </numFmts>
  <fonts count="19" x14ac:knownFonts="1">
    <font>
      <sz val="11"/>
      <color rgb="FF000000"/>
      <name val="Calibri"/>
      <family val="2"/>
      <charset val="238"/>
    </font>
    <font>
      <b/>
      <sz val="16"/>
      <color rgb="FF00000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rgb="FFFFE699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0" fontId="11" fillId="0" borderId="0"/>
  </cellStyleXfs>
  <cellXfs count="214">
    <xf numFmtId="0" fontId="0" fillId="0" borderId="0" xfId="0"/>
    <xf numFmtId="0" fontId="5" fillId="0" borderId="4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/>
    </xf>
    <xf numFmtId="166" fontId="11" fillId="3" borderId="19" xfId="0" applyNumberFormat="1" applyFont="1" applyFill="1" applyBorder="1" applyAlignment="1">
      <alignment horizontal="center" vertical="center"/>
    </xf>
    <xf numFmtId="166" fontId="10" fillId="3" borderId="20" xfId="0" applyNumberFormat="1" applyFont="1" applyFill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3" borderId="25" xfId="0" applyNumberFormat="1" applyFont="1" applyFill="1" applyBorder="1" applyAlignment="1">
      <alignment horizontal="center" vertical="center"/>
    </xf>
    <xf numFmtId="166" fontId="10" fillId="3" borderId="19" xfId="0" applyNumberFormat="1" applyFont="1" applyFill="1" applyBorder="1" applyAlignment="1">
      <alignment horizontal="center" vertical="center"/>
    </xf>
    <xf numFmtId="166" fontId="10" fillId="3" borderId="18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66" fontId="10" fillId="0" borderId="18" xfId="0" applyNumberFormat="1" applyFont="1" applyBorder="1" applyAlignment="1">
      <alignment horizontal="center" vertical="center"/>
    </xf>
    <xf numFmtId="166" fontId="10" fillId="3" borderId="29" xfId="0" applyNumberFormat="1" applyFont="1" applyFill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2" fillId="0" borderId="0" xfId="0" applyFont="1"/>
    <xf numFmtId="0" fontId="5" fillId="0" borderId="3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4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5" fontId="14" fillId="0" borderId="0" xfId="0" applyNumberFormat="1" applyFont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2" fontId="10" fillId="0" borderId="25" xfId="0" applyNumberFormat="1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1" fontId="5" fillId="0" borderId="45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right"/>
    </xf>
    <xf numFmtId="0" fontId="10" fillId="0" borderId="29" xfId="0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center"/>
    </xf>
    <xf numFmtId="166" fontId="10" fillId="3" borderId="31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right" vertical="center"/>
    </xf>
    <xf numFmtId="0" fontId="15" fillId="0" borderId="0" xfId="0" applyFont="1"/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0" fillId="3" borderId="16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6" fontId="11" fillId="0" borderId="50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66" fontId="11" fillId="0" borderId="52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/>
    </xf>
    <xf numFmtId="2" fontId="10" fillId="3" borderId="25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166" fontId="11" fillId="0" borderId="54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55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5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166" fontId="11" fillId="3" borderId="20" xfId="0" applyNumberFormat="1" applyFont="1" applyFill="1" applyBorder="1" applyAlignment="1">
      <alignment horizontal="center" vertical="center"/>
    </xf>
    <xf numFmtId="2" fontId="10" fillId="0" borderId="5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10" fillId="0" borderId="56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3" borderId="58" xfId="0" applyNumberFormat="1" applyFont="1" applyFill="1" applyBorder="1" applyAlignment="1">
      <alignment horizontal="center" vertical="center"/>
    </xf>
    <xf numFmtId="166" fontId="10" fillId="3" borderId="59" xfId="0" applyNumberFormat="1" applyFont="1" applyFill="1" applyBorder="1" applyAlignment="1">
      <alignment horizontal="center" vertical="center"/>
    </xf>
    <xf numFmtId="166" fontId="5" fillId="0" borderId="51" xfId="0" applyNumberFormat="1" applyFont="1" applyBorder="1" applyAlignment="1">
      <alignment horizontal="center" vertical="center"/>
    </xf>
    <xf numFmtId="166" fontId="10" fillId="3" borderId="27" xfId="0" applyNumberFormat="1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3" borderId="60" xfId="0" applyNumberFormat="1" applyFont="1" applyFill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10" fillId="0" borderId="61" xfId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65" fontId="0" fillId="0" borderId="0" xfId="0" applyNumberFormat="1"/>
    <xf numFmtId="2" fontId="10" fillId="0" borderId="16" xfId="0" applyNumberFormat="1" applyFont="1" applyBorder="1" applyAlignment="1">
      <alignment horizontal="center" vertical="center"/>
    </xf>
    <xf numFmtId="2" fontId="10" fillId="0" borderId="60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166" fontId="5" fillId="0" borderId="66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6" fontId="11" fillId="0" borderId="67" xfId="0" applyNumberFormat="1" applyFont="1" applyBorder="1" applyAlignment="1">
      <alignment horizontal="center" vertical="center"/>
    </xf>
    <xf numFmtId="166" fontId="11" fillId="0" borderId="2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6" fontId="11" fillId="0" borderId="68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65" fontId="10" fillId="0" borderId="69" xfId="0" applyNumberFormat="1" applyFont="1" applyBorder="1" applyAlignment="1">
      <alignment horizontal="right" vertical="center"/>
    </xf>
    <xf numFmtId="165" fontId="5" fillId="0" borderId="69" xfId="0" applyNumberFormat="1" applyFont="1" applyBorder="1" applyAlignment="1">
      <alignment horizontal="right" vertical="center"/>
    </xf>
    <xf numFmtId="166" fontId="10" fillId="0" borderId="28" xfId="0" applyNumberFormat="1" applyFont="1" applyBorder="1" applyAlignment="1">
      <alignment horizontal="center" vertical="center"/>
    </xf>
    <xf numFmtId="166" fontId="10" fillId="0" borderId="29" xfId="0" applyNumberFormat="1" applyFont="1" applyBorder="1" applyAlignment="1">
      <alignment horizontal="center" vertical="center"/>
    </xf>
    <xf numFmtId="166" fontId="11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4" borderId="0" xfId="0" applyFont="1" applyFill="1"/>
    <xf numFmtId="2" fontId="10" fillId="5" borderId="25" xfId="0" applyNumberFormat="1" applyFont="1" applyFill="1" applyBorder="1" applyAlignment="1">
      <alignment horizontal="center" vertical="center"/>
    </xf>
    <xf numFmtId="166" fontId="10" fillId="6" borderId="25" xfId="0" applyNumberFormat="1" applyFont="1" applyFill="1" applyBorder="1" applyAlignment="1">
      <alignment horizontal="center" vertical="center"/>
    </xf>
    <xf numFmtId="166" fontId="10" fillId="6" borderId="19" xfId="0" applyNumberFormat="1" applyFont="1" applyFill="1" applyBorder="1" applyAlignment="1">
      <alignment horizontal="center" vertical="center"/>
    </xf>
    <xf numFmtId="166" fontId="11" fillId="6" borderId="19" xfId="0" applyNumberFormat="1" applyFont="1" applyFill="1" applyBorder="1" applyAlignment="1">
      <alignment horizontal="center" vertical="center"/>
    </xf>
    <xf numFmtId="166" fontId="10" fillId="6" borderId="18" xfId="0" applyNumberFormat="1" applyFont="1" applyFill="1" applyBorder="1" applyAlignment="1">
      <alignment horizontal="center" vertical="center"/>
    </xf>
    <xf numFmtId="166" fontId="11" fillId="6" borderId="18" xfId="0" applyNumberFormat="1" applyFont="1" applyFill="1" applyBorder="1" applyAlignment="1">
      <alignment horizontal="center" vertical="center"/>
    </xf>
    <xf numFmtId="166" fontId="10" fillId="6" borderId="28" xfId="0" applyNumberFormat="1" applyFont="1" applyFill="1" applyBorder="1" applyAlignment="1">
      <alignment horizontal="center" vertical="center"/>
    </xf>
    <xf numFmtId="166" fontId="10" fillId="6" borderId="29" xfId="0" applyNumberFormat="1" applyFont="1" applyFill="1" applyBorder="1" applyAlignment="1">
      <alignment horizontal="center" vertical="center"/>
    </xf>
    <xf numFmtId="166" fontId="10" fillId="6" borderId="31" xfId="0" applyNumberFormat="1" applyFont="1" applyFill="1" applyBorder="1" applyAlignment="1">
      <alignment horizontal="center" vertical="center"/>
    </xf>
    <xf numFmtId="166" fontId="10" fillId="7" borderId="31" xfId="0" applyNumberFormat="1" applyFont="1" applyFill="1" applyBorder="1" applyAlignment="1">
      <alignment horizontal="center" vertical="center"/>
    </xf>
    <xf numFmtId="166" fontId="11" fillId="5" borderId="18" xfId="0" applyNumberFormat="1" applyFont="1" applyFill="1" applyBorder="1" applyAlignment="1">
      <alignment horizontal="center" vertical="center"/>
    </xf>
    <xf numFmtId="166" fontId="10" fillId="6" borderId="20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166" fontId="10" fillId="8" borderId="16" xfId="0" applyNumberFormat="1" applyFont="1" applyFill="1" applyBorder="1" applyAlignment="1">
      <alignment horizontal="center" vertical="center"/>
    </xf>
    <xf numFmtId="166" fontId="11" fillId="8" borderId="16" xfId="0" applyNumberFormat="1" applyFont="1" applyFill="1" applyBorder="1" applyAlignment="1">
      <alignment horizontal="center" vertical="center"/>
    </xf>
    <xf numFmtId="166" fontId="10" fillId="8" borderId="17" xfId="0" applyNumberFormat="1" applyFont="1" applyFill="1" applyBorder="1" applyAlignment="1">
      <alignment horizontal="center" vertical="center"/>
    </xf>
    <xf numFmtId="166" fontId="10" fillId="9" borderId="16" xfId="0" applyNumberFormat="1" applyFont="1" applyFill="1" applyBorder="1" applyAlignment="1">
      <alignment horizontal="center" vertical="center"/>
    </xf>
    <xf numFmtId="166" fontId="10" fillId="9" borderId="25" xfId="0" applyNumberFormat="1" applyFont="1" applyFill="1" applyBorder="1" applyAlignment="1">
      <alignment horizontal="center" vertical="center"/>
    </xf>
    <xf numFmtId="166" fontId="10" fillId="8" borderId="20" xfId="0" applyNumberFormat="1" applyFont="1" applyFill="1" applyBorder="1" applyAlignment="1">
      <alignment horizontal="center" vertical="center"/>
    </xf>
    <xf numFmtId="166" fontId="10" fillId="8" borderId="25" xfId="0" applyNumberFormat="1" applyFont="1" applyFill="1" applyBorder="1" applyAlignment="1">
      <alignment horizontal="center" vertical="center"/>
    </xf>
    <xf numFmtId="166" fontId="11" fillId="9" borderId="19" xfId="0" applyNumberFormat="1" applyFont="1" applyFill="1" applyBorder="1" applyAlignment="1">
      <alignment horizontal="center" vertical="center"/>
    </xf>
    <xf numFmtId="166" fontId="10" fillId="9" borderId="19" xfId="0" applyNumberFormat="1" applyFont="1" applyFill="1" applyBorder="1" applyAlignment="1">
      <alignment horizontal="center" vertical="center"/>
    </xf>
    <xf numFmtId="166" fontId="10" fillId="8" borderId="19" xfId="0" applyNumberFormat="1" applyFont="1" applyFill="1" applyBorder="1" applyAlignment="1">
      <alignment horizontal="center" vertical="center"/>
    </xf>
    <xf numFmtId="166" fontId="10" fillId="8" borderId="18" xfId="0" applyNumberFormat="1" applyFont="1" applyFill="1" applyBorder="1" applyAlignment="1">
      <alignment horizontal="center" vertical="center"/>
    </xf>
    <xf numFmtId="166" fontId="11" fillId="8" borderId="20" xfId="0" applyNumberFormat="1" applyFont="1" applyFill="1" applyBorder="1" applyAlignment="1">
      <alignment horizontal="center" vertical="center"/>
    </xf>
    <xf numFmtId="166" fontId="10" fillId="9" borderId="20" xfId="0" applyNumberFormat="1" applyFont="1" applyFill="1" applyBorder="1" applyAlignment="1">
      <alignment horizontal="center" vertical="center"/>
    </xf>
    <xf numFmtId="166" fontId="10" fillId="9" borderId="18" xfId="0" applyNumberFormat="1" applyFont="1" applyFill="1" applyBorder="1" applyAlignment="1">
      <alignment horizontal="center" vertical="center"/>
    </xf>
    <xf numFmtId="166" fontId="10" fillId="10" borderId="18" xfId="0" applyNumberFormat="1" applyFont="1" applyFill="1" applyBorder="1" applyAlignment="1">
      <alignment horizontal="center" vertical="center"/>
    </xf>
    <xf numFmtId="166" fontId="11" fillId="8" borderId="17" xfId="0" applyNumberFormat="1" applyFont="1" applyFill="1" applyBorder="1" applyAlignment="1">
      <alignment horizontal="center" vertical="center"/>
    </xf>
    <xf numFmtId="166" fontId="11" fillId="8" borderId="19" xfId="0" applyNumberFormat="1" applyFont="1" applyFill="1" applyBorder="1" applyAlignment="1">
      <alignment horizontal="center" vertical="center"/>
    </xf>
    <xf numFmtId="166" fontId="11" fillId="9" borderId="0" xfId="0" applyNumberFormat="1" applyFont="1" applyFill="1" applyAlignment="1">
      <alignment horizontal="center" vertical="center"/>
    </xf>
    <xf numFmtId="166" fontId="10" fillId="10" borderId="60" xfId="0" applyNumberFormat="1" applyFont="1" applyFill="1" applyBorder="1" applyAlignment="1">
      <alignment horizontal="center" vertical="center"/>
    </xf>
    <xf numFmtId="166" fontId="10" fillId="10" borderId="65" xfId="0" applyNumberFormat="1" applyFont="1" applyFill="1" applyBorder="1" applyAlignment="1">
      <alignment horizontal="center" vertical="center"/>
    </xf>
    <xf numFmtId="166" fontId="11" fillId="9" borderId="18" xfId="0" applyNumberFormat="1" applyFont="1" applyFill="1" applyBorder="1" applyAlignment="1">
      <alignment horizontal="center" vertical="center"/>
    </xf>
    <xf numFmtId="166" fontId="10" fillId="10" borderId="63" xfId="0" applyNumberFormat="1" applyFont="1" applyFill="1" applyBorder="1" applyAlignment="1">
      <alignment horizontal="center" vertical="center"/>
    </xf>
    <xf numFmtId="166" fontId="10" fillId="8" borderId="55" xfId="0" applyNumberFormat="1" applyFont="1" applyFill="1" applyBorder="1" applyAlignment="1">
      <alignment horizontal="center" vertical="center"/>
    </xf>
    <xf numFmtId="166" fontId="10" fillId="0" borderId="18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166" fontId="10" fillId="0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11" fillId="8" borderId="0" xfId="0" applyNumberFormat="1" applyFont="1" applyFill="1" applyAlignment="1">
      <alignment horizontal="center" vertical="center"/>
    </xf>
    <xf numFmtId="166" fontId="11" fillId="8" borderId="18" xfId="0" applyNumberFormat="1" applyFont="1" applyFill="1" applyBorder="1" applyAlignment="1">
      <alignment horizontal="center" vertical="center"/>
    </xf>
    <xf numFmtId="166" fontId="10" fillId="8" borderId="43" xfId="0" applyNumberFormat="1" applyFont="1" applyFill="1" applyBorder="1" applyAlignment="1">
      <alignment horizontal="center" vertical="center"/>
    </xf>
    <xf numFmtId="166" fontId="16" fillId="8" borderId="0" xfId="0" applyNumberFormat="1" applyFont="1" applyFill="1" applyAlignment="1">
      <alignment horizontal="center" vertical="center"/>
    </xf>
    <xf numFmtId="165" fontId="10" fillId="0" borderId="20" xfId="0" applyNumberFormat="1" applyFont="1" applyBorder="1" applyAlignment="1">
      <alignment horizontal="left" vertical="center"/>
    </xf>
    <xf numFmtId="166" fontId="10" fillId="8" borderId="28" xfId="0" applyNumberFormat="1" applyFont="1" applyFill="1" applyBorder="1" applyAlignment="1">
      <alignment horizontal="center" vertical="center"/>
    </xf>
    <xf numFmtId="166" fontId="10" fillId="8" borderId="29" xfId="0" applyNumberFormat="1" applyFont="1" applyFill="1" applyBorder="1" applyAlignment="1">
      <alignment horizontal="center" vertical="center"/>
    </xf>
    <xf numFmtId="166" fontId="10" fillId="8" borderId="31" xfId="0" applyNumberFormat="1" applyFont="1" applyFill="1" applyBorder="1" applyAlignment="1">
      <alignment horizontal="center" vertical="center"/>
    </xf>
    <xf numFmtId="166" fontId="10" fillId="10" borderId="3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6" fontId="10" fillId="3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left" vertical="center"/>
    </xf>
    <xf numFmtId="1" fontId="9" fillId="0" borderId="6" xfId="0" applyNumberFormat="1" applyFont="1" applyBorder="1" applyAlignment="1">
      <alignment horizontal="center" vertical="center"/>
    </xf>
  </cellXfs>
  <cellStyles count="2">
    <cellStyle name="Excel Built-in Explanatory Text" xfId="1" xr:uid="{00000000-0005-0000-0000-000000000000}"/>
    <cellStyle name="Normální" xfId="0" builtinId="0"/>
  </cellStyles>
  <dxfs count="16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B59"/>
  <sheetViews>
    <sheetView tabSelected="1" topLeftCell="A10" zoomScaleNormal="100" workbookViewId="0">
      <selection activeCell="B50" sqref="B50"/>
    </sheetView>
  </sheetViews>
  <sheetFormatPr defaultColWidth="8.7109375" defaultRowHeight="15" x14ac:dyDescent="0.25"/>
  <cols>
    <col min="1" max="1" width="6.28515625" customWidth="1"/>
    <col min="2" max="2" width="21.42578125" bestFit="1" customWidth="1"/>
    <col min="3" max="3" width="8" customWidth="1"/>
    <col min="4" max="4" width="6.85546875" customWidth="1"/>
    <col min="5" max="6" width="4.28515625" customWidth="1"/>
    <col min="7" max="7" width="4.42578125" customWidth="1"/>
    <col min="8" max="8" width="6.42578125" customWidth="1"/>
    <col min="9" max="9" width="5" customWidth="1"/>
    <col min="10" max="10" width="7.42578125" customWidth="1"/>
    <col min="11" max="11" width="4.28515625" customWidth="1"/>
    <col min="12" max="12" width="5.28515625" customWidth="1"/>
    <col min="13" max="13" width="4.7109375" customWidth="1"/>
    <col min="14" max="15" width="4.140625" customWidth="1"/>
    <col min="16" max="16" width="3.7109375" customWidth="1"/>
    <col min="17" max="17" width="4.5703125" bestFit="1" customWidth="1"/>
    <col min="18" max="18" width="4" customWidth="1"/>
    <col min="19" max="19" width="4.28515625" customWidth="1"/>
    <col min="20" max="21" width="3.7109375" customWidth="1"/>
    <col min="22" max="22" width="4.42578125" customWidth="1"/>
    <col min="23" max="24" width="8.5703125" customWidth="1"/>
    <col min="25" max="25" width="13.5703125" customWidth="1"/>
    <col min="26" max="26" width="6.5703125" customWidth="1"/>
    <col min="27" max="27" width="7" customWidth="1"/>
  </cols>
  <sheetData>
    <row r="1" spans="1:27" ht="20.25" x14ac:dyDescent="0.25">
      <c r="A1" s="196" t="s">
        <v>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7" ht="27.75" hidden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2"/>
      <c r="Z2" s="3"/>
    </row>
    <row r="3" spans="1:27" ht="15.75" x14ac:dyDescent="0.25">
      <c r="A3" s="197" t="s">
        <v>28</v>
      </c>
      <c r="B3" s="197"/>
      <c r="C3" s="198" t="s">
        <v>19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9" t="s">
        <v>29</v>
      </c>
      <c r="U3" s="199"/>
      <c r="V3" s="199"/>
      <c r="W3" s="199"/>
      <c r="X3" s="199"/>
      <c r="Y3" s="199"/>
      <c r="Z3" s="199"/>
    </row>
    <row r="4" spans="1:27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  <c r="Z4" s="3"/>
    </row>
    <row r="5" spans="1:27" ht="16.5" thickTop="1" thickBot="1" x14ac:dyDescent="0.3">
      <c r="A5" s="4" t="s">
        <v>0</v>
      </c>
      <c r="B5" s="5" t="s">
        <v>1</v>
      </c>
      <c r="C5" s="6" t="s">
        <v>2</v>
      </c>
      <c r="D5" s="7"/>
      <c r="E5" s="200" t="s">
        <v>20</v>
      </c>
      <c r="F5" s="200"/>
      <c r="G5" s="200"/>
      <c r="H5" s="200"/>
      <c r="I5" s="201" t="s">
        <v>21</v>
      </c>
      <c r="J5" s="201"/>
      <c r="K5" s="201"/>
      <c r="L5" s="201"/>
      <c r="M5" s="202" t="s">
        <v>3</v>
      </c>
      <c r="N5" s="202"/>
      <c r="O5" s="202"/>
      <c r="P5" s="202"/>
      <c r="Q5" s="203" t="s">
        <v>4</v>
      </c>
      <c r="R5" s="203"/>
      <c r="S5" s="203"/>
      <c r="T5" s="203"/>
      <c r="U5" s="71" t="s">
        <v>5</v>
      </c>
      <c r="V5" s="7" t="s">
        <v>22</v>
      </c>
      <c r="W5" s="7" t="s">
        <v>6</v>
      </c>
      <c r="X5" s="1" t="s">
        <v>23</v>
      </c>
      <c r="Y5" s="204"/>
      <c r="Z5" s="205" t="s">
        <v>24</v>
      </c>
    </row>
    <row r="6" spans="1:27" ht="14.65" customHeight="1" thickTop="1" thickBot="1" x14ac:dyDescent="0.3">
      <c r="A6" s="8" t="s">
        <v>7</v>
      </c>
      <c r="B6" s="9"/>
      <c r="C6" s="10" t="s">
        <v>8</v>
      </c>
      <c r="D6" s="72" t="s">
        <v>9</v>
      </c>
      <c r="E6" s="11" t="s">
        <v>10</v>
      </c>
      <c r="F6" s="12" t="s">
        <v>11</v>
      </c>
      <c r="G6" s="13" t="s">
        <v>12</v>
      </c>
      <c r="H6" s="14" t="s">
        <v>13</v>
      </c>
      <c r="I6" s="11" t="s">
        <v>10</v>
      </c>
      <c r="J6" s="12" t="s">
        <v>11</v>
      </c>
      <c r="K6" s="13" t="s">
        <v>12</v>
      </c>
      <c r="L6" s="14" t="s">
        <v>13</v>
      </c>
      <c r="M6" s="11" t="s">
        <v>10</v>
      </c>
      <c r="N6" s="12" t="s">
        <v>11</v>
      </c>
      <c r="O6" s="13" t="s">
        <v>12</v>
      </c>
      <c r="P6" s="14" t="s">
        <v>13</v>
      </c>
      <c r="Q6" s="73" t="s">
        <v>10</v>
      </c>
      <c r="R6" s="12" t="s">
        <v>11</v>
      </c>
      <c r="S6" s="13" t="s">
        <v>12</v>
      </c>
      <c r="T6" s="14" t="s">
        <v>13</v>
      </c>
      <c r="U6" s="15"/>
      <c r="V6" s="16"/>
      <c r="W6" s="16"/>
      <c r="X6" s="16" t="s">
        <v>25</v>
      </c>
      <c r="Y6" s="204"/>
      <c r="Z6" s="205"/>
    </row>
    <row r="7" spans="1:27" ht="19.5" thickTop="1" thickBot="1" x14ac:dyDescent="0.3">
      <c r="A7" s="206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7">
        <f>SUM(X8:X11)-MIN(X8:X11)</f>
        <v>367.05500000000001</v>
      </c>
      <c r="Z7" s="18">
        <f>RANK(Y7,Y7:Y51,0)</f>
        <v>5</v>
      </c>
      <c r="AA7" t="s">
        <v>58</v>
      </c>
    </row>
    <row r="8" spans="1:27" ht="14.65" customHeight="1" thickTop="1" thickBot="1" x14ac:dyDescent="0.3">
      <c r="A8" s="148">
        <v>57.4</v>
      </c>
      <c r="B8" s="75" t="s">
        <v>34</v>
      </c>
      <c r="C8" s="76">
        <v>2010</v>
      </c>
      <c r="D8" s="77">
        <f>IF(ISNUMBER(A8), (IF(175.508&lt; A8,W8, TRUNC(10^(0.75194503*((LOG((A8/175.508)/LOG(10))*(LOG((A8/175.508)/LOG(10)))))),4))), 0)</f>
        <v>1.5036</v>
      </c>
      <c r="E8" s="78">
        <v>530</v>
      </c>
      <c r="F8" s="79">
        <v>490</v>
      </c>
      <c r="G8" s="79">
        <v>480</v>
      </c>
      <c r="H8" s="80">
        <f>IF(MAX(E8:G8)&lt;0,0,MAX(E8:G8))/20</f>
        <v>26.5</v>
      </c>
      <c r="I8" s="81">
        <v>410</v>
      </c>
      <c r="J8" s="79">
        <v>530</v>
      </c>
      <c r="K8" s="79">
        <v>500</v>
      </c>
      <c r="L8" s="80">
        <f>IF(MAX(I8:K8)&lt;0,0,MAX(I8:K8))/20</f>
        <v>26.5</v>
      </c>
      <c r="M8" s="153">
        <v>14</v>
      </c>
      <c r="N8" s="157">
        <v>16</v>
      </c>
      <c r="O8" s="147">
        <v>-18</v>
      </c>
      <c r="P8" s="22">
        <f>IF(MAX(M8:O8)&lt;0,0,MAX(M8:O8))</f>
        <v>16</v>
      </c>
      <c r="Q8" s="162">
        <v>18</v>
      </c>
      <c r="R8" s="157">
        <v>20</v>
      </c>
      <c r="S8" s="167">
        <v>23</v>
      </c>
      <c r="T8" s="23">
        <f>IF(MAX(Q8:S8)&lt;0,0,MAX(Q8:S8))</f>
        <v>23</v>
      </c>
      <c r="U8" s="82">
        <f>SUM(P8,T8)</f>
        <v>39</v>
      </c>
      <c r="V8" s="83">
        <f>H8+L8+U8</f>
        <v>92</v>
      </c>
      <c r="W8" s="84">
        <f>U8*D8</f>
        <v>58.6404</v>
      </c>
      <c r="X8" s="24">
        <f>H8+L8+W8</f>
        <v>111.6404</v>
      </c>
      <c r="Y8" s="207"/>
      <c r="Z8" s="25"/>
      <c r="AA8">
        <v>1</v>
      </c>
    </row>
    <row r="9" spans="1:27" ht="19.5" thickTop="1" thickBot="1" x14ac:dyDescent="0.3">
      <c r="A9" s="149">
        <v>47.2</v>
      </c>
      <c r="B9" s="86" t="s">
        <v>35</v>
      </c>
      <c r="C9" s="26">
        <v>2012</v>
      </c>
      <c r="D9" s="77">
        <f>IF(ISNUMBER(A9), (IF(175.508&lt; A9,W9, TRUNC(10^(0.75194503*((LOG((A9/175.508)/LOG(10))*(LOG((A9/175.508)/LOG(10)))))),4))), 0)</f>
        <v>1.7563</v>
      </c>
      <c r="E9" s="87">
        <v>570</v>
      </c>
      <c r="F9" s="88">
        <v>510</v>
      </c>
      <c r="G9" s="88">
        <v>540</v>
      </c>
      <c r="H9" s="80">
        <f>IF(MAX(E9:G9)&lt;0,0,MAX(E9:G9))/20</f>
        <v>28.5</v>
      </c>
      <c r="I9" s="89">
        <v>520</v>
      </c>
      <c r="J9" s="88">
        <v>420</v>
      </c>
      <c r="K9" s="88">
        <v>430</v>
      </c>
      <c r="L9" s="80">
        <f>IF(MAX(I9:K9)&lt;0,0,MAX(I9:K9))/20</f>
        <v>26</v>
      </c>
      <c r="M9" s="154">
        <v>14</v>
      </c>
      <c r="N9" s="158">
        <v>16</v>
      </c>
      <c r="O9" s="160">
        <v>18</v>
      </c>
      <c r="P9" s="22">
        <f>IF(MAX(M9:O9)&lt;0,0,MAX(M9:O9))</f>
        <v>18</v>
      </c>
      <c r="Q9" s="163">
        <v>18</v>
      </c>
      <c r="R9" s="158">
        <v>20</v>
      </c>
      <c r="S9" s="140">
        <v>-23</v>
      </c>
      <c r="T9" s="23">
        <f>IF(MAX(Q9:S9)&lt;0,0,MAX(Q9:S9))</f>
        <v>20</v>
      </c>
      <c r="U9" s="82">
        <f>SUM(P9,T9)</f>
        <v>38</v>
      </c>
      <c r="V9" s="83">
        <f>H9+L9+U9</f>
        <v>92.5</v>
      </c>
      <c r="W9" s="84">
        <f>U9*D9</f>
        <v>66.739400000000003</v>
      </c>
      <c r="X9" s="24">
        <f>H9+L9+W9</f>
        <v>121.2394</v>
      </c>
      <c r="Y9" s="207"/>
      <c r="Z9" s="25"/>
      <c r="AA9">
        <v>1</v>
      </c>
    </row>
    <row r="10" spans="1:27" ht="19.5" thickTop="1" thickBot="1" x14ac:dyDescent="0.3">
      <c r="A10" s="85">
        <v>39.1</v>
      </c>
      <c r="B10" s="86" t="s">
        <v>50</v>
      </c>
      <c r="C10" s="26">
        <v>2011</v>
      </c>
      <c r="D10" s="77">
        <f>IF(ISNUMBER(A10), (IF(175.508&lt; A10,W10, TRUNC(10^(0.75194503*((LOG((A10/175.508)/LOG(10))*(LOG((A10/175.508)/LOG(10)))))),4))), 0)</f>
        <v>2.0882000000000001</v>
      </c>
      <c r="E10" s="87">
        <v>560</v>
      </c>
      <c r="F10" s="88">
        <v>570</v>
      </c>
      <c r="G10" s="88">
        <v>530</v>
      </c>
      <c r="H10" s="80">
        <f>IF(MAX(E10:G10)&lt;0,0,MAX(E10:G10))/20</f>
        <v>28.5</v>
      </c>
      <c r="I10" s="89">
        <v>610</v>
      </c>
      <c r="J10" s="88">
        <v>600</v>
      </c>
      <c r="K10" s="88">
        <v>600</v>
      </c>
      <c r="L10" s="80">
        <f>IF(MAX(I10:K10)&lt;0,0,MAX(I10:K10))/20</f>
        <v>30.5</v>
      </c>
      <c r="M10" s="154">
        <v>12</v>
      </c>
      <c r="N10" s="158">
        <v>14</v>
      </c>
      <c r="O10" s="163">
        <v>16</v>
      </c>
      <c r="P10" s="22">
        <f>IF(MAX(M10:O10)&lt;0,0,MAX(M10:O10))</f>
        <v>16</v>
      </c>
      <c r="Q10" s="163">
        <v>15</v>
      </c>
      <c r="R10" s="158">
        <v>17</v>
      </c>
      <c r="S10" s="160">
        <v>20</v>
      </c>
      <c r="T10" s="23">
        <f>IF(MAX(Q10:S10)&lt;0,0,MAX(Q10:S10))</f>
        <v>20</v>
      </c>
      <c r="U10" s="82">
        <f>SUM(P10,T10)</f>
        <v>36</v>
      </c>
      <c r="V10" s="83">
        <f>H10+L10+U10</f>
        <v>95</v>
      </c>
      <c r="W10" s="84">
        <f>U10*D10</f>
        <v>75.175200000000004</v>
      </c>
      <c r="X10" s="24">
        <f>H10+L10+W10</f>
        <v>134.17520000000002</v>
      </c>
      <c r="Y10" s="207"/>
      <c r="Z10" s="25"/>
      <c r="AA10">
        <v>2</v>
      </c>
    </row>
    <row r="11" spans="1:27" ht="19.5" thickTop="1" thickBot="1" x14ac:dyDescent="0.3">
      <c r="A11" s="85"/>
      <c r="B11" s="86"/>
      <c r="C11" s="26"/>
      <c r="D11" s="77">
        <f>IF(ISNUMBER(A11), (IF(175.508&lt; A11,W11, TRUNC(10^(0.75194503*((LOG((A11/175.508)/LOG(10))*(LOG((A11/175.508)/LOG(10)))))),4))), 0)</f>
        <v>0</v>
      </c>
      <c r="E11" s="87"/>
      <c r="F11" s="88"/>
      <c r="G11" s="88"/>
      <c r="H11" s="80">
        <f>IF(MAX(E11:G11)&lt;0,0,MAX(E11:G11))/20</f>
        <v>0</v>
      </c>
      <c r="I11" s="89"/>
      <c r="J11" s="88"/>
      <c r="K11" s="88"/>
      <c r="L11" s="80">
        <f>IF(MAX(I11:K11)&lt;0,0,MAX(I11:K11))/20</f>
        <v>0</v>
      </c>
      <c r="M11" s="27"/>
      <c r="N11" s="20"/>
      <c r="O11" s="20"/>
      <c r="P11" s="22">
        <f>IF(MAX(M11:O11)&lt;0,0,MAX(M11:O11))</f>
        <v>0</v>
      </c>
      <c r="Q11" s="30"/>
      <c r="R11" s="20"/>
      <c r="S11" s="30"/>
      <c r="T11" s="23">
        <f>IF(MAX(Q11:S11)&lt;0,0,MAX(Q11:S11))</f>
        <v>0</v>
      </c>
      <c r="U11" s="82">
        <f>SUM(P11,T11)</f>
        <v>0</v>
      </c>
      <c r="V11" s="83">
        <f>H11+L11+U11</f>
        <v>0</v>
      </c>
      <c r="W11" s="84">
        <f>U11*D11</f>
        <v>0</v>
      </c>
      <c r="X11" s="24">
        <f>H11+L11+W11</f>
        <v>0</v>
      </c>
      <c r="Y11" s="207"/>
      <c r="Z11" s="25"/>
    </row>
    <row r="12" spans="1:27" ht="19.5" thickTop="1" thickBot="1" x14ac:dyDescent="0.3">
      <c r="A12" s="206" t="s">
        <v>36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17">
        <f>SUM(X13:X16)-MIN(X13:X16)</f>
        <v>484.97399999999999</v>
      </c>
      <c r="Z12" s="18">
        <f>RANK(Y12,Y7:Y51,0)</f>
        <v>1</v>
      </c>
      <c r="AA12" s="90"/>
    </row>
    <row r="13" spans="1:27" ht="16.5" thickTop="1" thickBot="1" x14ac:dyDescent="0.3">
      <c r="A13" s="74">
        <v>38.5</v>
      </c>
      <c r="B13" s="75" t="s">
        <v>37</v>
      </c>
      <c r="C13" s="76">
        <v>2010</v>
      </c>
      <c r="D13" s="77">
        <f>IF(ISNUMBER(A13), (IF(175.508&lt; A13,W13, TRUNC(10^(0.75194503*((LOG((A13/175.508)/LOG(10))*(LOG((A13/175.508)/LOG(10)))))),4))), 0)</f>
        <v>2.1202000000000001</v>
      </c>
      <c r="E13" s="91">
        <v>630</v>
      </c>
      <c r="F13" s="92">
        <v>0</v>
      </c>
      <c r="G13" s="92">
        <v>600</v>
      </c>
      <c r="H13" s="80">
        <f>IF(MAX(E13:G13)&lt;0,0,MAX(E13:G13))/20</f>
        <v>31.5</v>
      </c>
      <c r="I13" s="91">
        <v>760</v>
      </c>
      <c r="J13" s="92">
        <v>790</v>
      </c>
      <c r="K13" s="93">
        <v>730</v>
      </c>
      <c r="L13" s="80">
        <f>IF(MAX(I13:K13)&lt;0,0,MAX(I13:K13))/20</f>
        <v>39.5</v>
      </c>
      <c r="M13" s="152">
        <v>15</v>
      </c>
      <c r="N13" s="152">
        <v>18</v>
      </c>
      <c r="O13" s="155">
        <v>21</v>
      </c>
      <c r="P13" s="22">
        <f>IF(MAX(M13:O13)&lt;0,0,MAX(M13:O13))</f>
        <v>21</v>
      </c>
      <c r="Q13" s="155">
        <v>18</v>
      </c>
      <c r="R13" s="152">
        <v>20</v>
      </c>
      <c r="S13" s="155">
        <v>24</v>
      </c>
      <c r="T13" s="23">
        <f>IF(MAX(Q13:S13)&lt;0,0,MAX(Q13:S13))</f>
        <v>24</v>
      </c>
      <c r="U13" s="82">
        <f>SUM(P13,T13)</f>
        <v>45</v>
      </c>
      <c r="V13" s="83">
        <f>H13+L13+U13</f>
        <v>116</v>
      </c>
      <c r="W13" s="84">
        <f>U13*D13</f>
        <v>95.409000000000006</v>
      </c>
      <c r="X13" s="24">
        <f>H13+L13+W13</f>
        <v>166.40899999999999</v>
      </c>
      <c r="Y13" s="208"/>
      <c r="Z13" s="32"/>
      <c r="AA13">
        <v>1</v>
      </c>
    </row>
    <row r="14" spans="1:27" ht="16.5" thickTop="1" thickBot="1" x14ac:dyDescent="0.3">
      <c r="A14" s="136">
        <v>34.299999999999997</v>
      </c>
      <c r="B14" s="86" t="s">
        <v>38</v>
      </c>
      <c r="C14" s="26">
        <v>2011</v>
      </c>
      <c r="D14" s="77">
        <f>IF(ISNUMBER(A14), (IF(175.508&lt; A14,W14, TRUNC(10^(0.75194503*((LOG((A14/175.508)/LOG(10))*(LOG((A14/175.508)/LOG(10)))))),4))), 0)</f>
        <v>2.3877000000000002</v>
      </c>
      <c r="E14" s="94">
        <v>640</v>
      </c>
      <c r="F14" s="95">
        <v>640</v>
      </c>
      <c r="G14" s="95">
        <v>620</v>
      </c>
      <c r="H14" s="80">
        <f>IF(MAX(E14:G14)&lt;0,0,MAX(E14:G14))/20</f>
        <v>32</v>
      </c>
      <c r="I14" s="94">
        <v>600</v>
      </c>
      <c r="J14" s="95">
        <v>620</v>
      </c>
      <c r="K14" s="96">
        <v>600</v>
      </c>
      <c r="L14" s="80">
        <f>IF(MAX(I14:K14)&lt;0,0,MAX(I14:K14))/20</f>
        <v>31</v>
      </c>
      <c r="M14" s="151">
        <v>15</v>
      </c>
      <c r="N14" s="97">
        <v>-18</v>
      </c>
      <c r="O14" s="161">
        <v>18</v>
      </c>
      <c r="P14" s="22">
        <f>IF(MAX(M14:O14)&lt;0,0,MAX(M14:O14))</f>
        <v>18</v>
      </c>
      <c r="Q14" s="151">
        <v>18</v>
      </c>
      <c r="R14" s="165">
        <v>20</v>
      </c>
      <c r="S14" s="98">
        <v>-23</v>
      </c>
      <c r="T14" s="23">
        <f>IF(MAX(Q14:S14)&lt;0,0,MAX(Q14:S14))</f>
        <v>20</v>
      </c>
      <c r="U14" s="82">
        <f>SUM(P14,T14)</f>
        <v>38</v>
      </c>
      <c r="V14" s="83">
        <f>H14+L14+U14</f>
        <v>101</v>
      </c>
      <c r="W14" s="84">
        <f>U14*D14</f>
        <v>90.732600000000005</v>
      </c>
      <c r="X14" s="24">
        <f>H14+L14+W14</f>
        <v>153.73259999999999</v>
      </c>
      <c r="Y14" s="208"/>
      <c r="Z14" s="32"/>
      <c r="AA14">
        <v>1</v>
      </c>
    </row>
    <row r="15" spans="1:27" ht="16.5" thickTop="1" thickBot="1" x14ac:dyDescent="0.3">
      <c r="A15" s="99">
        <v>35</v>
      </c>
      <c r="B15" s="86" t="s">
        <v>51</v>
      </c>
      <c r="C15" s="26">
        <v>2011</v>
      </c>
      <c r="D15" s="77">
        <f>IF(ISNUMBER(A15), (IF(175.508&lt; A15,W15, TRUNC(10^(0.75194503*((LOG((A15/175.508)/LOG(10))*(LOG((A15/175.508)/LOG(10)))))),4))), 0)</f>
        <v>2.3371</v>
      </c>
      <c r="E15" s="87">
        <v>600</v>
      </c>
      <c r="F15" s="88">
        <v>0</v>
      </c>
      <c r="G15" s="88">
        <v>580</v>
      </c>
      <c r="H15" s="100">
        <f>IF(MAX(E15:G15)&lt;0,0,MAX(E15:G15))/20</f>
        <v>30</v>
      </c>
      <c r="I15" s="89">
        <v>640</v>
      </c>
      <c r="J15" s="88">
        <v>530</v>
      </c>
      <c r="K15" s="88">
        <v>610</v>
      </c>
      <c r="L15" s="100">
        <f>IF(MAX(I15:K15)&lt;0,0,MAX(I15:K15))/20</f>
        <v>32</v>
      </c>
      <c r="M15" s="156">
        <v>15</v>
      </c>
      <c r="N15" s="159">
        <v>18</v>
      </c>
      <c r="O15" s="160">
        <v>20</v>
      </c>
      <c r="P15" s="22">
        <f>IF(MAX(M15:O15)&lt;0,0,MAX(M15:O15))</f>
        <v>20</v>
      </c>
      <c r="Q15" s="160">
        <v>18</v>
      </c>
      <c r="R15" s="159">
        <v>21</v>
      </c>
      <c r="S15" s="172">
        <v>24</v>
      </c>
      <c r="T15" s="23">
        <f>IF(MAX(Q15:S15)&lt;0,0,MAX(Q15:S15))</f>
        <v>24</v>
      </c>
      <c r="U15" s="82">
        <f>SUM(P15,T15)</f>
        <v>44</v>
      </c>
      <c r="V15" s="83">
        <f>H15+L15+U15</f>
        <v>106</v>
      </c>
      <c r="W15" s="84">
        <f>U15*D15</f>
        <v>102.83239999999999</v>
      </c>
      <c r="X15" s="24">
        <f>H15+L15+W15</f>
        <v>164.83240000000001</v>
      </c>
      <c r="Y15" s="208"/>
      <c r="Z15" s="32"/>
      <c r="AA15">
        <v>2</v>
      </c>
    </row>
    <row r="16" spans="1:27" ht="16.5" thickTop="1" thickBot="1" x14ac:dyDescent="0.3">
      <c r="A16" s="101"/>
      <c r="B16" s="75"/>
      <c r="C16" s="102"/>
      <c r="D16" s="103">
        <f>IF(ISNUMBER(A16), (IF(175.508&lt; A16,W16, TRUNC(10^(0.75194503*((LOG((A16/175.508)/LOG(10))*(LOG((A16/175.508)/LOG(10)))))),4))), 0)</f>
        <v>0</v>
      </c>
      <c r="E16" s="78"/>
      <c r="F16" s="79"/>
      <c r="G16" s="79"/>
      <c r="H16" s="80">
        <f>IF(MAX(E16:G16)&lt;0,0,MAX(E16:G16))/20</f>
        <v>0</v>
      </c>
      <c r="I16" s="81"/>
      <c r="J16" s="79"/>
      <c r="K16" s="79"/>
      <c r="L16" s="80">
        <f>IF(MAX(I16:K16)&lt;0,0,MAX(I16:K16))/20</f>
        <v>0</v>
      </c>
      <c r="M16" s="104"/>
      <c r="N16" s="105"/>
      <c r="O16" s="20"/>
      <c r="P16" s="106">
        <f>IF(MAX(M16:O16)&lt;0,0,MAX(M16:O16))</f>
        <v>0</v>
      </c>
      <c r="Q16" s="107"/>
      <c r="R16" s="105"/>
      <c r="S16" s="107"/>
      <c r="T16" s="23">
        <f>IF(MAX(Q16:S16)&lt;0,0,MAX(Q16:S16))</f>
        <v>0</v>
      </c>
      <c r="U16" s="82">
        <f>SUM(P16,T16)</f>
        <v>0</v>
      </c>
      <c r="V16" s="83">
        <f>H16+L16+U16</f>
        <v>0</v>
      </c>
      <c r="W16" s="84">
        <f>U16*D16</f>
        <v>0</v>
      </c>
      <c r="X16" s="24">
        <f>H16+L16+W16</f>
        <v>0</v>
      </c>
      <c r="Y16" s="208"/>
      <c r="Z16" s="32"/>
    </row>
    <row r="17" spans="1:28" ht="19.5" thickTop="1" thickBot="1" x14ac:dyDescent="0.3">
      <c r="A17" s="209" t="s">
        <v>39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17">
        <f>SUM(X18:X21)-MIN(X18:X21)</f>
        <v>439.30150000000003</v>
      </c>
      <c r="Z17" s="18">
        <f>RANK(Y17,Y7:Y51,0)</f>
        <v>3</v>
      </c>
      <c r="AA17" s="90"/>
    </row>
    <row r="18" spans="1:28" ht="16.5" thickTop="1" thickBot="1" x14ac:dyDescent="0.3">
      <c r="A18" s="74">
        <v>42.6</v>
      </c>
      <c r="B18" s="75" t="s">
        <v>40</v>
      </c>
      <c r="C18" s="76">
        <v>2010</v>
      </c>
      <c r="D18" s="77">
        <f>IF(ISNUMBER(A18), (IF(175.508&lt; A18,W18, TRUNC(10^(0.75194503*((LOG((A18/175.508)/LOG(10))*(LOG((A18/175.508)/LOG(10)))))),4))), 0)</f>
        <v>1.9244000000000001</v>
      </c>
      <c r="E18" s="78">
        <v>570</v>
      </c>
      <c r="F18" s="79">
        <v>570</v>
      </c>
      <c r="G18" s="79">
        <v>560</v>
      </c>
      <c r="H18" s="80">
        <f>IF(MAX(E18:G18)&lt;0,0,MAX(E18:G18))/20</f>
        <v>28.5</v>
      </c>
      <c r="I18" s="81">
        <v>630</v>
      </c>
      <c r="J18" s="79">
        <v>0</v>
      </c>
      <c r="K18" s="79">
        <v>660</v>
      </c>
      <c r="L18" s="80">
        <f>IF(MAX(I18:K18)&lt;0,0,MAX(I18:K18))/20</f>
        <v>33</v>
      </c>
      <c r="M18" s="150">
        <v>16</v>
      </c>
      <c r="N18" s="152">
        <v>20</v>
      </c>
      <c r="O18" s="155">
        <v>21</v>
      </c>
      <c r="P18" s="22">
        <f>IF(MAX(M18:O18)&lt;0,0,MAX(M18:O18))</f>
        <v>21</v>
      </c>
      <c r="Q18" s="150">
        <v>18</v>
      </c>
      <c r="R18" s="166">
        <v>20</v>
      </c>
      <c r="S18" s="155">
        <v>23</v>
      </c>
      <c r="T18" s="23">
        <f>IF(MAX(Q18:S18)&lt;0,0,MAX(Q18:S18))</f>
        <v>23</v>
      </c>
      <c r="U18" s="82">
        <f>SUM(P18,T18)</f>
        <v>44</v>
      </c>
      <c r="V18" s="83">
        <f>H18+L18+U18</f>
        <v>105.5</v>
      </c>
      <c r="W18" s="84">
        <f>U18*D18</f>
        <v>84.673600000000008</v>
      </c>
      <c r="X18" s="24">
        <f>H18+L18+W18</f>
        <v>146.17360000000002</v>
      </c>
      <c r="Y18" s="195"/>
      <c r="Z18" s="32"/>
      <c r="AA18">
        <v>1</v>
      </c>
    </row>
    <row r="19" spans="1:28" ht="16.5" thickTop="1" thickBot="1" x14ac:dyDescent="0.3">
      <c r="A19" s="149">
        <v>68.099999999999994</v>
      </c>
      <c r="B19" s="86" t="s">
        <v>52</v>
      </c>
      <c r="C19" s="26">
        <v>2010</v>
      </c>
      <c r="D19" s="77">
        <f>IF(ISNUMBER(A19), (IF(175.508&lt; A19,W19, TRUNC(10^(0.75194503*((LOG((A19/175.508)/LOG(10))*(LOG((A19/175.508)/LOG(10)))))),4))), 0)</f>
        <v>1.34</v>
      </c>
      <c r="E19" s="87">
        <v>610</v>
      </c>
      <c r="F19" s="88">
        <v>600</v>
      </c>
      <c r="G19" s="88">
        <v>580</v>
      </c>
      <c r="H19" s="80">
        <f>IF(MAX(E19:G19)&lt;0,0,MAX(E19:G19))/20</f>
        <v>30.5</v>
      </c>
      <c r="I19" s="89">
        <v>670</v>
      </c>
      <c r="J19" s="88">
        <v>740</v>
      </c>
      <c r="K19" s="88">
        <v>670</v>
      </c>
      <c r="L19" s="80">
        <f>IF(MAX(I19:K19)&lt;0,0,MAX(I19:K19))/20</f>
        <v>37</v>
      </c>
      <c r="M19" s="154">
        <v>19</v>
      </c>
      <c r="N19" s="158">
        <v>23</v>
      </c>
      <c r="O19" s="157">
        <v>27</v>
      </c>
      <c r="P19" s="22">
        <f>IF(MAX(M19:O19)&lt;0,0,MAX(M19:O19))</f>
        <v>27</v>
      </c>
      <c r="Q19" s="163">
        <v>25</v>
      </c>
      <c r="R19" s="158">
        <v>30</v>
      </c>
      <c r="S19" s="163">
        <v>34</v>
      </c>
      <c r="T19" s="23">
        <f>IF(MAX(Q19:S19)&lt;0,0,MAX(Q19:S19))</f>
        <v>34</v>
      </c>
      <c r="U19" s="82">
        <f>SUM(P19,T19)</f>
        <v>61</v>
      </c>
      <c r="V19" s="83">
        <f>H19+L19+U19</f>
        <v>128.5</v>
      </c>
      <c r="W19" s="84">
        <f>U19*D19</f>
        <v>81.740000000000009</v>
      </c>
      <c r="X19" s="24">
        <f>H19+L19+W19</f>
        <v>149.24</v>
      </c>
      <c r="Y19" s="195"/>
      <c r="Z19" s="32"/>
      <c r="AA19">
        <v>2</v>
      </c>
    </row>
    <row r="20" spans="1:28" ht="16.5" thickTop="1" thickBot="1" x14ac:dyDescent="0.3">
      <c r="A20" s="149">
        <v>59.4</v>
      </c>
      <c r="B20" s="86" t="s">
        <v>53</v>
      </c>
      <c r="C20" s="26">
        <v>2011</v>
      </c>
      <c r="D20" s="77">
        <f>IF(ISNUMBER(A20), (IF(175.508&lt; A20,W20, TRUNC(10^(0.75194503*((LOG((A20/175.508)/LOG(10))*(LOG((A20/175.508)/LOG(10)))))),4))), 0)</f>
        <v>1.4671000000000001</v>
      </c>
      <c r="E20" s="87">
        <v>620</v>
      </c>
      <c r="F20" s="88">
        <v>640</v>
      </c>
      <c r="G20" s="88">
        <v>640</v>
      </c>
      <c r="H20" s="80">
        <f>IF(MAX(E20:G20)&lt;0,0,MAX(E20:G20))/20</f>
        <v>32</v>
      </c>
      <c r="I20" s="89">
        <v>680</v>
      </c>
      <c r="J20" s="88">
        <v>800</v>
      </c>
      <c r="K20" s="88">
        <v>760</v>
      </c>
      <c r="L20" s="80">
        <f>IF(MAX(I20:K20)&lt;0,0,MAX(I20:K20))/20</f>
        <v>40</v>
      </c>
      <c r="M20" s="154">
        <v>16</v>
      </c>
      <c r="N20" s="158">
        <v>19</v>
      </c>
      <c r="O20" s="157">
        <v>22</v>
      </c>
      <c r="P20" s="22">
        <f>IF(MAX(M20:O20)&lt;0,0,MAX(M20:O20))</f>
        <v>22</v>
      </c>
      <c r="Q20" s="163">
        <v>20</v>
      </c>
      <c r="R20" s="159">
        <v>24</v>
      </c>
      <c r="S20" s="160">
        <v>27</v>
      </c>
      <c r="T20" s="23">
        <f>IF(MAX(Q20:S20)&lt;0,0,MAX(Q20:S20))</f>
        <v>27</v>
      </c>
      <c r="U20" s="82">
        <f>SUM(P20,T20)</f>
        <v>49</v>
      </c>
      <c r="V20" s="83">
        <f>H20+L20+U20</f>
        <v>121</v>
      </c>
      <c r="W20" s="84">
        <f>U20*D20</f>
        <v>71.887900000000002</v>
      </c>
      <c r="X20" s="24">
        <f>H20+L20+W20</f>
        <v>143.8879</v>
      </c>
      <c r="Y20" s="195"/>
      <c r="Z20" s="32"/>
      <c r="AA20">
        <v>2</v>
      </c>
    </row>
    <row r="21" spans="1:28" ht="16.5" thickTop="1" thickBot="1" x14ac:dyDescent="0.3">
      <c r="A21" s="109"/>
      <c r="B21" s="110"/>
      <c r="C21" s="111"/>
      <c r="D21" s="112">
        <f>IF(ISNUMBER(A21), (IF(175.508&lt; A21,W21, TRUNC(10^(0.75194503*((LOG((A21/175.508)/LOG(10))*(LOG((A21/175.508)/LOG(10)))))),4))), 0)</f>
        <v>0</v>
      </c>
      <c r="E21" s="87"/>
      <c r="F21" s="88"/>
      <c r="G21" s="88"/>
      <c r="H21" s="80">
        <f>IF(MAX(E21:G21)&lt;0,0,MAX(E21:G21))/20</f>
        <v>0</v>
      </c>
      <c r="I21" s="89"/>
      <c r="J21" s="88"/>
      <c r="K21" s="88"/>
      <c r="L21" s="80">
        <f>IF(MAX(I21:K21)&lt;0,0,MAX(I21:K21))/20</f>
        <v>0</v>
      </c>
      <c r="M21" s="27"/>
      <c r="N21" s="20"/>
      <c r="O21" s="20"/>
      <c r="P21" s="22">
        <f>IF(MAX(M21:O21)&lt;0,0,MAX(M21:O21))</f>
        <v>0</v>
      </c>
      <c r="Q21" s="29"/>
      <c r="R21" s="28"/>
      <c r="S21" s="20"/>
      <c r="T21" s="23">
        <f>IF(MAX(Q21:S21)&lt;0,0,MAX(Q21:S21))</f>
        <v>0</v>
      </c>
      <c r="U21" s="82">
        <f>SUM(P21,T21)</f>
        <v>0</v>
      </c>
      <c r="V21" s="83">
        <f>H21+L21+U21</f>
        <v>0</v>
      </c>
      <c r="W21" s="84">
        <f>U21*D21</f>
        <v>0</v>
      </c>
      <c r="X21" s="24">
        <f>H21+L21+W21</f>
        <v>0</v>
      </c>
      <c r="Y21" s="195"/>
      <c r="Z21" s="32"/>
    </row>
    <row r="22" spans="1:28" ht="19.5" thickTop="1" thickBot="1" x14ac:dyDescent="0.3">
      <c r="A22" s="209" t="s">
        <v>18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17">
        <f>SUM(X23:X26)-MIN(X23:X26)</f>
        <v>429.60300000000001</v>
      </c>
      <c r="Z22" s="18">
        <f>RANK(Y22,Y7:Y51,0)</f>
        <v>4</v>
      </c>
      <c r="AB22" s="113"/>
    </row>
    <row r="23" spans="1:28" ht="14.45" customHeight="1" thickTop="1" thickBot="1" x14ac:dyDescent="0.3">
      <c r="A23" s="114">
        <v>28.9</v>
      </c>
      <c r="B23" s="86" t="s">
        <v>41</v>
      </c>
      <c r="C23" s="76">
        <v>2011</v>
      </c>
      <c r="D23" s="77">
        <f>IF(ISNUMBER(A23), (IF(175.508&lt; A23,W23, TRUNC(10^(0.75194503*((LOG((A23/175.508)/LOG(10))*(LOG((A23/175.508)/LOG(10)))))),4))), 0)</f>
        <v>2.8938000000000001</v>
      </c>
      <c r="E23" s="78">
        <v>510</v>
      </c>
      <c r="F23" s="79">
        <v>500</v>
      </c>
      <c r="G23" s="79">
        <v>490</v>
      </c>
      <c r="H23" s="80">
        <f>IF(MAX(E23:G23)&lt;0,0,MAX(E23:G23))/20</f>
        <v>25.5</v>
      </c>
      <c r="I23" s="81">
        <v>510</v>
      </c>
      <c r="J23" s="79">
        <v>500</v>
      </c>
      <c r="K23" s="79">
        <v>530</v>
      </c>
      <c r="L23" s="80">
        <f>IF(MAX(I23:K23)&lt;0,0,MAX(I23:K23))/20</f>
        <v>26.5</v>
      </c>
      <c r="M23" s="151">
        <v>12</v>
      </c>
      <c r="N23" s="151">
        <v>14</v>
      </c>
      <c r="O23" s="151">
        <v>15</v>
      </c>
      <c r="P23" s="22">
        <f>IF(MAX(M23:O23)&lt;0,0,MAX(M23:O23))</f>
        <v>15</v>
      </c>
      <c r="Q23" s="151">
        <v>15</v>
      </c>
      <c r="R23" s="151">
        <v>16</v>
      </c>
      <c r="S23" s="151">
        <v>17</v>
      </c>
      <c r="T23" s="23">
        <f>IF(MAX(Q23:S23)&lt;0,0,MAX(Q23:S23))</f>
        <v>17</v>
      </c>
      <c r="U23" s="82">
        <f>SUM(P23,T23)</f>
        <v>32</v>
      </c>
      <c r="V23" s="83">
        <f>H23+L23+U23</f>
        <v>84</v>
      </c>
      <c r="W23" s="84">
        <f>U23*D23</f>
        <v>92.601600000000005</v>
      </c>
      <c r="X23" s="24">
        <f>H23+L23+W23</f>
        <v>144.60160000000002</v>
      </c>
      <c r="Y23" s="210"/>
      <c r="Z23" s="25"/>
      <c r="AA23">
        <v>1</v>
      </c>
    </row>
    <row r="24" spans="1:28" ht="19.5" thickTop="1" thickBot="1" x14ac:dyDescent="0.3">
      <c r="A24" s="85">
        <v>44.4</v>
      </c>
      <c r="B24" s="86" t="s">
        <v>42</v>
      </c>
      <c r="C24" s="26">
        <v>2011</v>
      </c>
      <c r="D24" s="77">
        <f>IF(ISNUMBER(A24), (IF(175.508&lt; A24,W24, TRUNC(10^(0.75194503*((LOG((A24/175.508)/LOG(10))*(LOG((A24/175.508)/LOG(10)))))),4))), 0)</f>
        <v>1.8532</v>
      </c>
      <c r="E24" s="87">
        <v>550</v>
      </c>
      <c r="F24" s="88">
        <v>500</v>
      </c>
      <c r="G24" s="88">
        <v>510</v>
      </c>
      <c r="H24" s="80">
        <f>IF(MAX(E24:G24)&lt;0,0,MAX(E24:G24))/20</f>
        <v>27.5</v>
      </c>
      <c r="I24" s="89">
        <v>450</v>
      </c>
      <c r="J24" s="88">
        <v>540</v>
      </c>
      <c r="K24" s="88">
        <v>560</v>
      </c>
      <c r="L24" s="80">
        <f>IF(MAX(I24:K24)&lt;0,0,MAX(I24:K24))/20</f>
        <v>28</v>
      </c>
      <c r="M24" s="156">
        <v>15</v>
      </c>
      <c r="N24" s="159">
        <v>17</v>
      </c>
      <c r="O24" s="160">
        <v>19</v>
      </c>
      <c r="P24" s="22">
        <f>IF(MAX(M24:O24)&lt;0,0,MAX(M24:O24))</f>
        <v>19</v>
      </c>
      <c r="Q24" s="164">
        <v>18</v>
      </c>
      <c r="R24" s="159">
        <v>-20</v>
      </c>
      <c r="S24" s="160">
        <v>20</v>
      </c>
      <c r="T24" s="23">
        <f>IF(MAX(Q24:S24)&lt;0,0,MAX(Q24:S24))</f>
        <v>20</v>
      </c>
      <c r="U24" s="82">
        <f>SUM(P24,T24)</f>
        <v>39</v>
      </c>
      <c r="V24" s="83">
        <f>H24+L24+U24</f>
        <v>94.5</v>
      </c>
      <c r="W24" s="84">
        <f>U24*D24</f>
        <v>72.274799999999999</v>
      </c>
      <c r="X24" s="24">
        <f>H24+L24+W24</f>
        <v>127.7748</v>
      </c>
      <c r="Y24" s="210"/>
      <c r="Z24" s="25"/>
      <c r="AA24">
        <v>1</v>
      </c>
    </row>
    <row r="25" spans="1:28" ht="19.5" thickTop="1" thickBot="1" x14ac:dyDescent="0.3">
      <c r="A25" s="149">
        <v>60</v>
      </c>
      <c r="B25" s="75" t="s">
        <v>54</v>
      </c>
      <c r="C25" s="26">
        <v>2011</v>
      </c>
      <c r="D25" s="77">
        <f>IF(ISNUMBER(A25), (IF(175.508&lt; A25,W25, TRUNC(10^(0.75194503*((LOG((A25/175.508)/LOG(10))*(LOG((A25/175.508)/LOG(10)))))),4))), 0)</f>
        <v>1.4567000000000001</v>
      </c>
      <c r="E25" s="87">
        <v>420</v>
      </c>
      <c r="F25" s="88">
        <v>380</v>
      </c>
      <c r="G25" s="88">
        <v>390</v>
      </c>
      <c r="H25" s="80">
        <f>IF(MAX(E25:G25)&lt;0,0,MAX(E25:G25))/20</f>
        <v>21</v>
      </c>
      <c r="I25" s="89">
        <v>330</v>
      </c>
      <c r="J25" s="88">
        <v>340</v>
      </c>
      <c r="K25" s="88">
        <v>400</v>
      </c>
      <c r="L25" s="80">
        <f>IF(MAX(I25:K25)&lt;0,0,MAX(I25:K25))/20</f>
        <v>20</v>
      </c>
      <c r="M25" s="154">
        <v>15</v>
      </c>
      <c r="N25" s="158">
        <v>17</v>
      </c>
      <c r="O25" s="158">
        <v>20</v>
      </c>
      <c r="P25" s="22">
        <f>IF(MAX(M25:O25)&lt;0,0,MAX(M25:O25))</f>
        <v>20</v>
      </c>
      <c r="Q25" s="170">
        <v>20</v>
      </c>
      <c r="R25" s="157">
        <v>24</v>
      </c>
      <c r="S25" s="141">
        <v>-26</v>
      </c>
      <c r="T25" s="23">
        <f>IF(MAX(Q25:S25)&lt;0,0,MAX(Q25:S25))</f>
        <v>24</v>
      </c>
      <c r="U25" s="82">
        <f>SUM(P25,T25)</f>
        <v>44</v>
      </c>
      <c r="V25" s="83">
        <f>H25+L25+U25</f>
        <v>85</v>
      </c>
      <c r="W25" s="84">
        <f>U25*D25</f>
        <v>64.094800000000006</v>
      </c>
      <c r="X25" s="24">
        <f>H25+L25+W25</f>
        <v>105.09480000000001</v>
      </c>
      <c r="Y25" s="210"/>
      <c r="Z25" s="25"/>
      <c r="AA25">
        <v>2</v>
      </c>
    </row>
    <row r="26" spans="1:28" ht="16.5" thickTop="1" thickBot="1" x14ac:dyDescent="0.3">
      <c r="A26" s="115">
        <v>30.2</v>
      </c>
      <c r="B26" s="116" t="s">
        <v>55</v>
      </c>
      <c r="C26" s="117">
        <v>2011</v>
      </c>
      <c r="D26" s="77">
        <f>IF(ISNUMBER(A26), (IF(175.508&lt; A26,W26, TRUNC(10^(0.75194503*((LOG((A26/175.508)/LOG(10))*(LOG((A26/175.508)/LOG(10)))))),4))), 0)</f>
        <v>2.7494000000000001</v>
      </c>
      <c r="E26" s="87">
        <v>550</v>
      </c>
      <c r="F26" s="88">
        <v>560</v>
      </c>
      <c r="G26" s="88">
        <v>530</v>
      </c>
      <c r="H26" s="80">
        <f>IF(MAX(E26:G26)&lt;0,0,MAX(E26:G26))/20</f>
        <v>28</v>
      </c>
      <c r="I26" s="89">
        <v>380</v>
      </c>
      <c r="J26" s="88">
        <v>430</v>
      </c>
      <c r="K26" s="88">
        <v>440</v>
      </c>
      <c r="L26" s="80">
        <f>IF(MAX(I26:K26)&lt;0,0,MAX(I26:K26))/20</f>
        <v>22</v>
      </c>
      <c r="M26" s="168">
        <v>12</v>
      </c>
      <c r="N26" s="159">
        <v>15</v>
      </c>
      <c r="O26" s="169">
        <v>17</v>
      </c>
      <c r="P26" s="118">
        <f>IF(MAX(M26:O26)&lt;0,0,MAX(M26:O26))</f>
        <v>17</v>
      </c>
      <c r="Q26" s="169">
        <v>17</v>
      </c>
      <c r="R26" s="171">
        <v>20</v>
      </c>
      <c r="S26" s="169">
        <v>22</v>
      </c>
      <c r="T26" s="119">
        <f>IF(MAX(Q26:S26)&lt;0,0,MAX(Q26:S26))</f>
        <v>22</v>
      </c>
      <c r="U26" s="82">
        <f>SUM(P26,T26)</f>
        <v>39</v>
      </c>
      <c r="V26" s="83">
        <f>H26+L26+U26</f>
        <v>89</v>
      </c>
      <c r="W26" s="84">
        <f>U26*D26</f>
        <v>107.2266</v>
      </c>
      <c r="X26" s="24">
        <f>IF(ISNUMBER(A26), (IF(175.508&lt; A26,U26, TRUNC(10^(0.75194503*((LOG((A26/175.508)/LOG(10))*(LOG((A26/175.508)/LOG(10)))))),4)*U26)), 0)+H26+L26</f>
        <v>157.22660000000002</v>
      </c>
      <c r="Y26" s="210"/>
      <c r="Z26" s="32"/>
      <c r="AA26">
        <v>2</v>
      </c>
    </row>
    <row r="27" spans="1:28" ht="19.5" thickTop="1" thickBot="1" x14ac:dyDescent="0.3">
      <c r="A27" s="211" t="s">
        <v>43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17">
        <f>SUM(X28:X31)-MIN(X28:X31)</f>
        <v>185.06649999999999</v>
      </c>
      <c r="Z27" s="18">
        <f>RANK(Y27,Y7:Y51,0)</f>
        <v>6</v>
      </c>
    </row>
    <row r="28" spans="1:28" ht="14.45" customHeight="1" thickTop="1" thickBot="1" x14ac:dyDescent="0.3">
      <c r="A28" s="148">
        <v>48.9</v>
      </c>
      <c r="B28" s="86" t="s">
        <v>60</v>
      </c>
      <c r="C28" s="76">
        <v>2011</v>
      </c>
      <c r="D28" s="77">
        <f>IF(ISNUMBER(A28), (IF(175.508&lt; A28,W28, TRUNC(10^(0.75194503*((LOG((A28/175.508)/LOG(10))*(LOG((A28/175.508)/LOG(10)))))),4))), 0)</f>
        <v>1.7044999999999999</v>
      </c>
      <c r="E28" s="78">
        <v>400</v>
      </c>
      <c r="F28" s="79">
        <v>400</v>
      </c>
      <c r="G28" s="79">
        <v>390</v>
      </c>
      <c r="H28" s="80">
        <f>IF(MAX(E28:G28)&lt;0,0,MAX(E28:G28))/20</f>
        <v>20</v>
      </c>
      <c r="I28" s="81">
        <v>360</v>
      </c>
      <c r="J28" s="79">
        <v>390</v>
      </c>
      <c r="K28" s="79">
        <v>360</v>
      </c>
      <c r="L28" s="80">
        <f>IF(MAX(I28:K28)&lt;0,0,MAX(I28:K28))/20</f>
        <v>19.5</v>
      </c>
      <c r="M28" s="150">
        <v>12</v>
      </c>
      <c r="N28" s="152">
        <v>14</v>
      </c>
      <c r="O28" s="155">
        <v>15</v>
      </c>
      <c r="P28" s="22">
        <f>IF(MAX(M28:O28)&lt;0,0,MAX(M28:O28))</f>
        <v>15</v>
      </c>
      <c r="Q28" s="150">
        <v>18</v>
      </c>
      <c r="R28" s="152">
        <v>20</v>
      </c>
      <c r="S28" s="155">
        <v>22</v>
      </c>
      <c r="T28" s="23">
        <f>IF(MAX(Q28:S28)&lt;0,0,MAX(Q28:S28))</f>
        <v>22</v>
      </c>
      <c r="U28" s="82">
        <f>SUM(P28,T28)</f>
        <v>37</v>
      </c>
      <c r="V28" s="83">
        <f>H28+L28+U28</f>
        <v>76.5</v>
      </c>
      <c r="W28" s="84">
        <f>U28*D28</f>
        <v>63.066499999999998</v>
      </c>
      <c r="X28" s="24">
        <f>H28+L28+W28</f>
        <v>102.56649999999999</v>
      </c>
      <c r="Y28" s="210"/>
      <c r="Z28" s="25"/>
      <c r="AA28">
        <v>1</v>
      </c>
    </row>
    <row r="29" spans="1:28" ht="19.5" thickTop="1" thickBot="1" x14ac:dyDescent="0.3">
      <c r="A29" s="85">
        <v>32</v>
      </c>
      <c r="B29" s="86" t="s">
        <v>44</v>
      </c>
      <c r="C29" s="26">
        <v>2014</v>
      </c>
      <c r="D29" s="77">
        <f>IF(ISNUMBER(A29), (IF(175.508&lt; A29,W29, TRUNC(10^(0.75194503*((LOG((A29/175.508)/LOG(10))*(LOG((A29/175.508)/LOG(10)))))),4))), 0)</f>
        <v>2.5752000000000002</v>
      </c>
      <c r="E29" s="87">
        <v>430</v>
      </c>
      <c r="F29" s="88">
        <v>410</v>
      </c>
      <c r="G29" s="88">
        <v>410</v>
      </c>
      <c r="H29" s="80">
        <f>IF(MAX(E29:G29)&lt;0,0,MAX(E29:G29))/20</f>
        <v>21.5</v>
      </c>
      <c r="I29" s="89">
        <v>260</v>
      </c>
      <c r="J29" s="88">
        <v>300</v>
      </c>
      <c r="K29" s="88">
        <v>280</v>
      </c>
      <c r="L29" s="80">
        <f>IF(MAX(I29:K29)&lt;0,0,MAX(I29:K29))/20</f>
        <v>15</v>
      </c>
      <c r="M29" s="27" t="s">
        <v>59</v>
      </c>
      <c r="N29" s="28"/>
      <c r="O29" s="29"/>
      <c r="P29" s="22">
        <f>IF(MAX(M29:O29)&lt;0,0,MAX(M29:O29))</f>
        <v>0</v>
      </c>
      <c r="Q29" s="33" t="s">
        <v>59</v>
      </c>
      <c r="R29" s="28"/>
      <c r="S29" s="29"/>
      <c r="T29" s="23">
        <f>IF(MAX(Q29:S29)&lt;0,0,MAX(Q29:S29))</f>
        <v>0</v>
      </c>
      <c r="U29" s="82">
        <f>SUM(P29,T29)</f>
        <v>0</v>
      </c>
      <c r="V29" s="83">
        <f>H29+L29+U29</f>
        <v>36.5</v>
      </c>
      <c r="W29" s="84">
        <f>U29*D29</f>
        <v>0</v>
      </c>
      <c r="X29" s="24">
        <f>H29+L29+W29</f>
        <v>36.5</v>
      </c>
      <c r="Y29" s="210"/>
      <c r="Z29" s="25"/>
      <c r="AA29">
        <v>1</v>
      </c>
    </row>
    <row r="30" spans="1:28" ht="19.5" thickTop="1" thickBot="1" x14ac:dyDescent="0.3">
      <c r="A30" s="108">
        <v>35.5</v>
      </c>
      <c r="B30" s="75" t="s">
        <v>45</v>
      </c>
      <c r="C30" s="26">
        <v>2013</v>
      </c>
      <c r="D30" s="77">
        <f>IF(ISNUMBER(A30), (IF(175.508&lt; A30,W30, TRUNC(10^(0.75194503*((LOG((A30/175.508)/LOG(10))*(LOG((A30/175.508)/LOG(10)))))),4))), 0)</f>
        <v>2.3026</v>
      </c>
      <c r="E30" s="87">
        <v>460</v>
      </c>
      <c r="F30" s="88">
        <v>460</v>
      </c>
      <c r="G30" s="88">
        <v>440</v>
      </c>
      <c r="H30" s="80">
        <f>IF(MAX(E30:G30)&lt;0,0,MAX(E30:G30))/20</f>
        <v>23</v>
      </c>
      <c r="I30" s="89">
        <v>380</v>
      </c>
      <c r="J30" s="88">
        <v>400</v>
      </c>
      <c r="K30" s="88">
        <v>460</v>
      </c>
      <c r="L30" s="80">
        <f>IF(MAX(I30:K30)&lt;0,0,MAX(I30:K30))/20</f>
        <v>23</v>
      </c>
      <c r="M30" s="137" t="s">
        <v>59</v>
      </c>
      <c r="N30" s="138"/>
      <c r="O30" s="138"/>
      <c r="P30" s="22">
        <f>IF(MAX(M30:O30)&lt;0,0,MAX(M30:O30))</f>
        <v>0</v>
      </c>
      <c r="Q30" s="141" t="s">
        <v>59</v>
      </c>
      <c r="R30" s="139"/>
      <c r="S30" s="141"/>
      <c r="T30" s="23">
        <f>IF(MAX(Q30:S30)&lt;0,0,MAX(Q30:S30))</f>
        <v>0</v>
      </c>
      <c r="U30" s="82">
        <f>SUM(P30,T30)</f>
        <v>0</v>
      </c>
      <c r="V30" s="83">
        <f>H30+L30+U30</f>
        <v>46</v>
      </c>
      <c r="W30" s="84">
        <f>U30*D30</f>
        <v>0</v>
      </c>
      <c r="X30" s="24">
        <f>H30+L30+W30</f>
        <v>46</v>
      </c>
      <c r="Y30" s="210"/>
      <c r="Z30" s="25"/>
      <c r="AA30">
        <v>1</v>
      </c>
    </row>
    <row r="31" spans="1:28" ht="16.5" thickTop="1" thickBot="1" x14ac:dyDescent="0.3">
      <c r="A31" s="120">
        <v>24</v>
      </c>
      <c r="B31" s="121" t="s">
        <v>46</v>
      </c>
      <c r="C31" s="122">
        <v>2016</v>
      </c>
      <c r="D31" s="123">
        <f>IF(ISNUMBER(A31), (IF(175.508&lt; A31,W31, TRUNC(10^(0.75194503*((LOG((A31/175.508)/LOG(10))*(LOG((A31/175.508)/LOG(10)))))),4))), 0)</f>
        <v>3.6427</v>
      </c>
      <c r="E31" s="124">
        <v>280</v>
      </c>
      <c r="F31" s="125">
        <v>290</v>
      </c>
      <c r="G31" s="125">
        <v>300</v>
      </c>
      <c r="H31" s="80">
        <f>IF(MAX(E31:G31)&lt;0,0,MAX(E31:G31))/20</f>
        <v>15</v>
      </c>
      <c r="I31" s="127">
        <v>230</v>
      </c>
      <c r="J31" s="125">
        <v>220</v>
      </c>
      <c r="K31" s="125">
        <v>220</v>
      </c>
      <c r="L31" s="126">
        <f>IF(MAX(I31:K31)&lt;0,0,MAX(I31:K31))/20</f>
        <v>11.5</v>
      </c>
      <c r="M31" s="142" t="s">
        <v>59</v>
      </c>
      <c r="N31" s="143"/>
      <c r="O31" s="144"/>
      <c r="P31" s="36">
        <f>IF(MAX(M31:O31)&lt;0,0,MAX(M31:O31))</f>
        <v>0</v>
      </c>
      <c r="Q31" s="144" t="s">
        <v>59</v>
      </c>
      <c r="R31" s="143"/>
      <c r="S31" s="144"/>
      <c r="T31" s="37">
        <f>IF(MAX(Q31:S31)&lt;0,0,MAX(Q31:S31))</f>
        <v>0</v>
      </c>
      <c r="U31" s="38">
        <f>SUM(P31,T31)</f>
        <v>0</v>
      </c>
      <c r="V31" s="128">
        <f>H31+L31+U31</f>
        <v>26.5</v>
      </c>
      <c r="W31" s="129">
        <f>U31*D31</f>
        <v>0</v>
      </c>
      <c r="X31" s="130">
        <f>IF(ISNUMBER(A31), (IF(175.508&lt; A31,U31, TRUNC(10^(0.75194503*((LOG((A31/175.508)/LOG(10))*(LOG((A31/175.508)/LOG(10)))))),4)*U31)), 0)+H31+L31</f>
        <v>26.5</v>
      </c>
      <c r="Y31" s="210"/>
      <c r="Z31" s="39"/>
      <c r="AA31">
        <v>1</v>
      </c>
    </row>
    <row r="32" spans="1:28" ht="19.5" thickTop="1" thickBot="1" x14ac:dyDescent="0.3">
      <c r="A32" s="211" t="s">
        <v>47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17">
        <f>SUM(X33:X36)-MIN(X33:X36)</f>
        <v>448.15999999999997</v>
      </c>
      <c r="Z32" s="18">
        <f>RANK(Y32,Y7:Y51,0)</f>
        <v>2</v>
      </c>
    </row>
    <row r="33" spans="1:27" ht="14.45" customHeight="1" thickTop="1" thickBot="1" x14ac:dyDescent="0.3">
      <c r="A33" s="74">
        <v>41.8</v>
      </c>
      <c r="B33" s="86" t="s">
        <v>48</v>
      </c>
      <c r="C33" s="76">
        <v>2010</v>
      </c>
      <c r="D33" s="77">
        <f>IF(ISNUMBER(A33), (IF(175.508&lt; A33,W33, TRUNC(10^(0.75194503*((LOG((A33/175.508)/LOG(10))*(LOG((A33/175.508)/LOG(10)))))),4))), 0)</f>
        <v>1.9585999999999999</v>
      </c>
      <c r="E33" s="78">
        <v>580</v>
      </c>
      <c r="F33" s="79">
        <v>570</v>
      </c>
      <c r="G33" s="79">
        <v>580</v>
      </c>
      <c r="H33" s="80">
        <f>IF(MAX(E33:G33)&lt;0,0,MAX(E33:G33))/20</f>
        <v>29</v>
      </c>
      <c r="I33" s="81">
        <v>710</v>
      </c>
      <c r="J33" s="79">
        <v>730</v>
      </c>
      <c r="K33" s="79">
        <v>680</v>
      </c>
      <c r="L33" s="80">
        <f>IF(MAX(I33:K33)&lt;0,0,MAX(I33:K33))/20</f>
        <v>36.5</v>
      </c>
      <c r="M33" s="150">
        <v>18</v>
      </c>
      <c r="N33" s="152">
        <v>20</v>
      </c>
      <c r="O33" s="155">
        <v>22</v>
      </c>
      <c r="P33" s="22">
        <f>IF(MAX(M33:O33)&lt;0,0,MAX(M33:O33))</f>
        <v>22</v>
      </c>
      <c r="Q33" s="150">
        <v>23</v>
      </c>
      <c r="R33" s="152">
        <v>25</v>
      </c>
      <c r="S33" s="155">
        <v>27</v>
      </c>
      <c r="T33" s="23">
        <f>IF(MAX(Q33:S33)&lt;0,0,MAX(Q33:S33))</f>
        <v>27</v>
      </c>
      <c r="U33" s="82">
        <f>SUM(P33,T33)</f>
        <v>49</v>
      </c>
      <c r="V33" s="83">
        <f>H33+L33+U33</f>
        <v>114.5</v>
      </c>
      <c r="W33" s="84">
        <f>U33*D33</f>
        <v>95.971399999999988</v>
      </c>
      <c r="X33" s="24">
        <f>H33+L33+W33</f>
        <v>161.47139999999999</v>
      </c>
      <c r="Y33" s="210"/>
      <c r="Z33" s="25"/>
      <c r="AA33">
        <v>1</v>
      </c>
    </row>
    <row r="34" spans="1:27" ht="19.5" thickTop="1" thickBot="1" x14ac:dyDescent="0.3">
      <c r="A34" s="85">
        <v>36</v>
      </c>
      <c r="B34" s="86" t="s">
        <v>56</v>
      </c>
      <c r="C34" s="26">
        <v>2011</v>
      </c>
      <c r="D34" s="77">
        <f>IF(ISNUMBER(A34), (IF(175.508&lt; A34,W34, TRUNC(10^(0.75194503*((LOG((A34/175.508)/LOG(10))*(LOG((A34/175.508)/LOG(10)))))),4))), 0)</f>
        <v>2.2694000000000001</v>
      </c>
      <c r="E34" s="87">
        <v>510</v>
      </c>
      <c r="F34" s="88">
        <v>510</v>
      </c>
      <c r="G34" s="88">
        <v>490</v>
      </c>
      <c r="H34" s="80">
        <f>IF(MAX(E34:G34)&lt;0,0,MAX(E34:G34))/20</f>
        <v>25.5</v>
      </c>
      <c r="I34" s="89">
        <v>540</v>
      </c>
      <c r="J34" s="88">
        <v>540</v>
      </c>
      <c r="K34" s="88">
        <v>540</v>
      </c>
      <c r="L34" s="80">
        <f>IF(MAX(I34:K34)&lt;0,0,MAX(I34:K34))/20</f>
        <v>27</v>
      </c>
      <c r="M34" s="156">
        <v>12</v>
      </c>
      <c r="N34" s="159">
        <v>14</v>
      </c>
      <c r="O34" s="160">
        <v>16</v>
      </c>
      <c r="P34" s="22">
        <f>IF(MAX(M34:O34)&lt;0,0,MAX(M34:O34))</f>
        <v>16</v>
      </c>
      <c r="Q34" s="164">
        <v>17</v>
      </c>
      <c r="R34" s="159">
        <v>20</v>
      </c>
      <c r="S34" s="160">
        <v>22</v>
      </c>
      <c r="T34" s="23">
        <f>IF(MAX(Q34:S34)&lt;0,0,MAX(Q34:S34))</f>
        <v>22</v>
      </c>
      <c r="U34" s="82">
        <f>SUM(P34,T34)</f>
        <v>38</v>
      </c>
      <c r="V34" s="83">
        <f>H34+L34+U34</f>
        <v>90.5</v>
      </c>
      <c r="W34" s="84">
        <f>U34*D34</f>
        <v>86.237200000000001</v>
      </c>
      <c r="X34" s="24">
        <f>H34+L34+W34</f>
        <v>138.7372</v>
      </c>
      <c r="Y34" s="210"/>
      <c r="Z34" s="25"/>
      <c r="AA34">
        <v>2</v>
      </c>
    </row>
    <row r="35" spans="1:27" ht="19.5" thickTop="1" thickBot="1" x14ac:dyDescent="0.3">
      <c r="A35" s="108">
        <v>34.4</v>
      </c>
      <c r="B35" s="75" t="s">
        <v>57</v>
      </c>
      <c r="C35" s="26">
        <v>2011</v>
      </c>
      <c r="D35" s="77">
        <f>IF(ISNUMBER(A35), (IF(175.508&lt; A35,W35, TRUNC(10^(0.75194503*((LOG((A35/175.508)/LOG(10))*(LOG((A35/175.508)/LOG(10)))))),4))), 0)</f>
        <v>2.3803000000000001</v>
      </c>
      <c r="E35" s="87">
        <v>550</v>
      </c>
      <c r="F35" s="88">
        <v>550</v>
      </c>
      <c r="G35" s="88">
        <v>540</v>
      </c>
      <c r="H35" s="80">
        <f>IF(MAX(E35:G35)&lt;0,0,MAX(E35:G35))/20</f>
        <v>27.5</v>
      </c>
      <c r="I35" s="89">
        <v>490</v>
      </c>
      <c r="J35" s="88">
        <v>600</v>
      </c>
      <c r="K35" s="88">
        <v>550</v>
      </c>
      <c r="L35" s="80">
        <f>IF(MAX(I35:K35)&lt;0,0,MAX(I35:K35))/20</f>
        <v>30</v>
      </c>
      <c r="M35" s="154">
        <v>12</v>
      </c>
      <c r="N35" s="158">
        <v>14</v>
      </c>
      <c r="O35" s="159">
        <v>16</v>
      </c>
      <c r="P35" s="22">
        <f>IF(MAX(M35:O35)&lt;0,0,MAX(M35:O35))</f>
        <v>16</v>
      </c>
      <c r="Q35" s="141">
        <v>-22</v>
      </c>
      <c r="R35" s="157">
        <v>22</v>
      </c>
      <c r="S35" s="141">
        <v>-24</v>
      </c>
      <c r="T35" s="23">
        <f>IF(MAX(Q35:S35)&lt;0,0,MAX(Q35:S35))</f>
        <v>22</v>
      </c>
      <c r="U35" s="82">
        <f>SUM(P35,T35)</f>
        <v>38</v>
      </c>
      <c r="V35" s="83">
        <f>H35+L35+U35</f>
        <v>95.5</v>
      </c>
      <c r="W35" s="84">
        <f>U35*D35</f>
        <v>90.451400000000007</v>
      </c>
      <c r="X35" s="24">
        <f>H35+L35+W35</f>
        <v>147.95140000000001</v>
      </c>
      <c r="Y35" s="210"/>
      <c r="Z35" s="25"/>
      <c r="AA35">
        <v>2</v>
      </c>
    </row>
    <row r="36" spans="1:27" ht="18.600000000000001" customHeight="1" thickTop="1" thickBot="1" x14ac:dyDescent="0.3">
      <c r="A36" s="120"/>
      <c r="B36" s="121"/>
      <c r="C36" s="122"/>
      <c r="D36" s="123">
        <f>IF(ISNUMBER(A36), (IF(175.508&lt; A36,W36, TRUNC(10^(0.75194503*((LOG((A36/175.508)/LOG(10))*(LOG((A36/175.508)/LOG(10)))))),4))), 0)</f>
        <v>0</v>
      </c>
      <c r="E36" s="124"/>
      <c r="F36" s="125"/>
      <c r="G36" s="125"/>
      <c r="H36" s="126">
        <f>IF(MAX(E36:G36)&lt;0,0,MAX(E36:G36))/20</f>
        <v>0</v>
      </c>
      <c r="I36" s="127"/>
      <c r="J36" s="125"/>
      <c r="K36" s="125"/>
      <c r="L36" s="126">
        <f>IF(MAX(I36:K36)&lt;0,0,MAX(I36:K36))/20</f>
        <v>0</v>
      </c>
      <c r="M36" s="142"/>
      <c r="N36" s="143"/>
      <c r="O36" s="35"/>
      <c r="P36" s="36">
        <f>IF(MAX(M36:O36)&lt;0,0,MAX(M36:O36))</f>
        <v>0</v>
      </c>
      <c r="Q36" s="144"/>
      <c r="R36" s="143"/>
      <c r="S36" s="145"/>
      <c r="T36" s="37">
        <f>IF(MAX(Q36:S36)&lt;0,0,MAX(Q36:S36))</f>
        <v>0</v>
      </c>
      <c r="U36" s="38">
        <f>SUM(P36,T36)</f>
        <v>0</v>
      </c>
      <c r="V36" s="128">
        <f>H36+L36+U36</f>
        <v>0</v>
      </c>
      <c r="W36" s="129">
        <f>U36*D36</f>
        <v>0</v>
      </c>
      <c r="X36" s="130">
        <f>IF(ISNUMBER(A36), (IF(175.508&lt; A36,U36, TRUNC(10^(0.75194503*((LOG((A36/175.508)/LOG(10))*(LOG((A36/175.508)/LOG(10)))))),4)*U36)), 0)+H36+L36</f>
        <v>0</v>
      </c>
      <c r="Y36" s="210"/>
      <c r="Z36" s="39"/>
    </row>
    <row r="37" spans="1:27" ht="16.899999999999999" hidden="1" customHeight="1" thickTop="1" thickBot="1" x14ac:dyDescent="0.3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7">
        <f>SUM(X38:X41)-MIN(X38:X41)</f>
        <v>0</v>
      </c>
      <c r="Z37" s="18">
        <f>RANK(Y37,Y7:Y51,0)</f>
        <v>7</v>
      </c>
    </row>
    <row r="38" spans="1:27" ht="14.45" hidden="1" customHeight="1" thickTop="1" thickBot="1" x14ac:dyDescent="0.3">
      <c r="A38" s="114"/>
      <c r="B38" s="86"/>
      <c r="C38" s="76"/>
      <c r="D38" s="77">
        <f>IF(ISNUMBER(A38), (IF(175.508&lt; A38,W38, TRUNC(10^(0.75194503*((LOG((A38/175.508)/LOG(10))*(LOG((A38/175.508)/LOG(10)))))),4))), 0)</f>
        <v>0</v>
      </c>
      <c r="E38" s="78"/>
      <c r="F38" s="79"/>
      <c r="G38" s="79"/>
      <c r="H38" s="80">
        <f>IF(MAX(E38:G38)&lt;0,0,MAX(E38:G38))/20</f>
        <v>0</v>
      </c>
      <c r="I38" s="81"/>
      <c r="J38" s="79"/>
      <c r="K38" s="79"/>
      <c r="L38" s="80">
        <f>IF(MAX(I38:K38)&lt;0,0,MAX(I38:K38))/20</f>
        <v>0</v>
      </c>
      <c r="M38" s="19"/>
      <c r="N38" s="31"/>
      <c r="O38" s="21"/>
      <c r="P38" s="22">
        <f>IF(MAX(M38:O38)&lt;0,0,MAX(M38:O38))</f>
        <v>0</v>
      </c>
      <c r="Q38" s="19"/>
      <c r="R38" s="31"/>
      <c r="S38" s="21"/>
      <c r="T38" s="23">
        <f>IF(MAX(Q38:S38)&lt;0,0,MAX(Q38:S38))</f>
        <v>0</v>
      </c>
      <c r="U38" s="82">
        <f>SUM(P38,T38)</f>
        <v>0</v>
      </c>
      <c r="V38" s="83">
        <f>H38+L38+U38</f>
        <v>0</v>
      </c>
      <c r="W38" s="84">
        <f>U38*D38</f>
        <v>0</v>
      </c>
      <c r="X38" s="24">
        <f>H38+L38+W38</f>
        <v>0</v>
      </c>
      <c r="Y38" s="210"/>
      <c r="Z38" s="25"/>
    </row>
    <row r="39" spans="1:27" ht="19.5" hidden="1" thickTop="1" thickBot="1" x14ac:dyDescent="0.3">
      <c r="A39" s="85"/>
      <c r="B39" s="86"/>
      <c r="C39" s="26"/>
      <c r="D39" s="77">
        <f>IF(ISNUMBER(A39), (IF(175.508&lt; A39,W39, TRUNC(10^(0.75194503*((LOG((A39/175.508)/LOG(10))*(LOG((A39/175.508)/LOG(10)))))),4))), 0)</f>
        <v>0</v>
      </c>
      <c r="E39" s="87"/>
      <c r="F39" s="88"/>
      <c r="G39" s="88"/>
      <c r="H39" s="80">
        <f>IF(MAX(E39:G39)&lt;0,0,MAX(E39:G39))/20</f>
        <v>0</v>
      </c>
      <c r="I39" s="89"/>
      <c r="J39" s="88"/>
      <c r="K39" s="88"/>
      <c r="L39" s="80">
        <f>IF(MAX(I39:K39)&lt;0,0,MAX(I39:K39))/20</f>
        <v>0</v>
      </c>
      <c r="M39" s="27"/>
      <c r="N39" s="28"/>
      <c r="O39" s="29"/>
      <c r="P39" s="22">
        <f>IF(MAX(M39:O39)&lt;0,0,MAX(M39:O39))</f>
        <v>0</v>
      </c>
      <c r="Q39" s="33"/>
      <c r="R39" s="28"/>
      <c r="S39" s="29"/>
      <c r="T39" s="23">
        <f>IF(MAX(Q39:S39)&lt;0,0,MAX(Q39:S39))</f>
        <v>0</v>
      </c>
      <c r="U39" s="82">
        <f>SUM(P39,T39)</f>
        <v>0</v>
      </c>
      <c r="V39" s="83">
        <f>H39+L39+U39</f>
        <v>0</v>
      </c>
      <c r="W39" s="84">
        <f>U39*D39</f>
        <v>0</v>
      </c>
      <c r="X39" s="24">
        <f>H39+L39+W39</f>
        <v>0</v>
      </c>
      <c r="Y39" s="210"/>
      <c r="Z39" s="25"/>
    </row>
    <row r="40" spans="1:27" ht="19.5" hidden="1" thickTop="1" thickBot="1" x14ac:dyDescent="0.3">
      <c r="A40" s="108"/>
      <c r="B40" s="75"/>
      <c r="C40" s="26"/>
      <c r="D40" s="77">
        <f>IF(ISNUMBER(A40), (IF(175.508&lt; A40,W40, TRUNC(10^(0.75194503*((LOG((A40/175.508)/LOG(10))*(LOG((A40/175.508)/LOG(10)))))),4))), 0)</f>
        <v>0</v>
      </c>
      <c r="E40" s="87"/>
      <c r="F40" s="88"/>
      <c r="G40" s="88"/>
      <c r="H40" s="80">
        <f>IF(MAX(E40:G40)&lt;0,0,MAX(E40:G40))/20</f>
        <v>0</v>
      </c>
      <c r="I40" s="89"/>
      <c r="J40" s="88"/>
      <c r="K40" s="88"/>
      <c r="L40" s="80">
        <f>IF(MAX(I40:K40)&lt;0,0,MAX(I40:K40))/20</f>
        <v>0</v>
      </c>
      <c r="M40" s="137"/>
      <c r="N40" s="138"/>
      <c r="O40" s="138"/>
      <c r="P40" s="22">
        <f>IF(MAX(M40:O40)&lt;0,0,MAX(M40:O40))</f>
        <v>0</v>
      </c>
      <c r="Q40" s="141"/>
      <c r="R40" s="139"/>
      <c r="S40" s="146"/>
      <c r="T40" s="23">
        <f>IF(MAX(Q40:S40)&lt;0,0,MAX(Q40:S40))</f>
        <v>0</v>
      </c>
      <c r="U40" s="82">
        <f>SUM(P40,T40)</f>
        <v>0</v>
      </c>
      <c r="V40" s="83">
        <f>H40+L40+U40</f>
        <v>0</v>
      </c>
      <c r="W40" s="84">
        <f>U40*D40</f>
        <v>0</v>
      </c>
      <c r="X40" s="24">
        <f>H40+L40+W40</f>
        <v>0</v>
      </c>
      <c r="Y40" s="210"/>
      <c r="Z40" s="25"/>
    </row>
    <row r="41" spans="1:27" ht="16.5" hidden="1" thickTop="1" thickBot="1" x14ac:dyDescent="0.3">
      <c r="A41" s="120"/>
      <c r="B41" s="121"/>
      <c r="C41" s="122"/>
      <c r="D41" s="123">
        <f>IF(ISNUMBER(A41), (IF(175.508&lt; A41,W41, TRUNC(10^(0.75194503*((LOG((A41/175.508)/LOG(10))*(LOG((A41/175.508)/LOG(10)))))),4))), 0)</f>
        <v>0</v>
      </c>
      <c r="E41" s="124"/>
      <c r="F41" s="125"/>
      <c r="G41" s="125"/>
      <c r="H41" s="126">
        <f>IF(MAX(E41:G41)&lt;0,0,MAX(E41:G41))/20</f>
        <v>0</v>
      </c>
      <c r="I41" s="127"/>
      <c r="J41" s="125"/>
      <c r="K41" s="125"/>
      <c r="L41" s="126">
        <f>IF(MAX(I41:K41)&lt;0,0,MAX(I41:K41))/20</f>
        <v>0</v>
      </c>
      <c r="M41" s="142"/>
      <c r="N41" s="143"/>
      <c r="O41" s="144"/>
      <c r="P41" s="36">
        <f>IF(MAX(M41:O41)&lt;0,0,MAX(M41:O41))</f>
        <v>0</v>
      </c>
      <c r="Q41" s="144"/>
      <c r="R41" s="143"/>
      <c r="S41" s="144"/>
      <c r="T41" s="37">
        <f>IF(MAX(Q41:S41)&lt;0,0,MAX(Q41:S41))</f>
        <v>0</v>
      </c>
      <c r="U41" s="38">
        <f>SUM(P41,T41)</f>
        <v>0</v>
      </c>
      <c r="V41" s="128">
        <f>H41+L41+U41</f>
        <v>0</v>
      </c>
      <c r="W41" s="129">
        <f>U41*D41</f>
        <v>0</v>
      </c>
      <c r="X41" s="130">
        <f>IF(ISNUMBER(A41), (IF(175.508&lt; A41,U41, TRUNC(10^(0.75194503*((LOG((A41/175.508)/LOG(10))*(LOG((A41/175.508)/LOG(10)))))),4)*U41)), 0)+H41+L41</f>
        <v>0</v>
      </c>
      <c r="Y41" s="210"/>
      <c r="Z41" s="39"/>
    </row>
    <row r="42" spans="1:27" ht="14.45" hidden="1" customHeight="1" thickTop="1" thickBot="1" x14ac:dyDescent="0.3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17">
        <f>SUM(X43:X46)-MIN(X43:X46)</f>
        <v>0</v>
      </c>
      <c r="Z42" s="18">
        <f>RANK(Y42,Y7:Y51,0)</f>
        <v>7</v>
      </c>
    </row>
    <row r="43" spans="1:27" ht="14.45" hidden="1" customHeight="1" thickTop="1" thickBot="1" x14ac:dyDescent="0.3">
      <c r="A43" s="74"/>
      <c r="B43" s="86"/>
      <c r="C43" s="76"/>
      <c r="D43" s="77">
        <f>IF(ISNUMBER(A43), (IF(175.508&lt; A43,W43, TRUNC(10^(0.75194503*((LOG((A43/175.508)/LOG(10))*(LOG((A43/175.508)/LOG(10)))))),4))), 0)</f>
        <v>0</v>
      </c>
      <c r="E43" s="78"/>
      <c r="F43" s="79"/>
      <c r="G43" s="79"/>
      <c r="H43" s="80">
        <f>IF(MAX(E43:G43)&lt;0,0,MAX(E43:G43))/20</f>
        <v>0</v>
      </c>
      <c r="I43" s="81"/>
      <c r="J43" s="79"/>
      <c r="K43" s="79"/>
      <c r="L43" s="80">
        <f>IF(MAX(I43:K43)&lt;0,0,MAX(I43:K43))/20</f>
        <v>0</v>
      </c>
      <c r="M43" s="19"/>
      <c r="N43" s="31"/>
      <c r="O43" s="21"/>
      <c r="P43" s="22">
        <f>IF(MAX(M43:O43)&lt;0,0,MAX(M43:O43))</f>
        <v>0</v>
      </c>
      <c r="Q43" s="19"/>
      <c r="R43" s="31"/>
      <c r="S43" s="21"/>
      <c r="T43" s="23">
        <f>IF(MAX(Q43:S43)&lt;0,0,MAX(Q43:S43))</f>
        <v>0</v>
      </c>
      <c r="U43" s="82">
        <f>SUM(P43,T43)</f>
        <v>0</v>
      </c>
      <c r="V43" s="83">
        <f>H43+L43+U43</f>
        <v>0</v>
      </c>
      <c r="W43" s="84">
        <f>U43*D43</f>
        <v>0</v>
      </c>
      <c r="X43" s="24">
        <f>H43+L43+W43</f>
        <v>0</v>
      </c>
      <c r="Y43" s="210"/>
      <c r="Z43" s="25"/>
    </row>
    <row r="44" spans="1:27" ht="14.45" hidden="1" customHeight="1" thickTop="1" thickBot="1" x14ac:dyDescent="0.3">
      <c r="A44" s="85"/>
      <c r="B44" s="86"/>
      <c r="C44" s="26"/>
      <c r="D44" s="77">
        <f>IF(ISNUMBER(A44), (IF(175.508&lt; A44,W44, TRUNC(10^(0.75194503*((LOG((A44/175.508)/LOG(10))*(LOG((A44/175.508)/LOG(10)))))),4))), 0)</f>
        <v>0</v>
      </c>
      <c r="E44" s="87"/>
      <c r="F44" s="88"/>
      <c r="G44" s="88"/>
      <c r="H44" s="80">
        <f>IF(MAX(E44:G44)&lt;0,0,MAX(E44:G44))/20</f>
        <v>0</v>
      </c>
      <c r="I44" s="89"/>
      <c r="J44" s="88"/>
      <c r="K44" s="88"/>
      <c r="L44" s="80">
        <f>IF(MAX(I44:K44)&lt;0,0,MAX(I44:K44))/20</f>
        <v>0</v>
      </c>
      <c r="M44" s="27"/>
      <c r="N44" s="28"/>
      <c r="O44" s="29"/>
      <c r="P44" s="22">
        <f>IF(MAX(M44:O44)&lt;0,0,MAX(M44:O44))</f>
        <v>0</v>
      </c>
      <c r="Q44" s="33"/>
      <c r="R44" s="28"/>
      <c r="S44" s="29"/>
      <c r="T44" s="23">
        <f>IF(MAX(Q44:S44)&lt;0,0,MAX(Q44:S44))</f>
        <v>0</v>
      </c>
      <c r="U44" s="82">
        <f>SUM(P44,T44)</f>
        <v>0</v>
      </c>
      <c r="V44" s="83">
        <f>H44+L44+U44</f>
        <v>0</v>
      </c>
      <c r="W44" s="84">
        <f>U44*D44</f>
        <v>0</v>
      </c>
      <c r="X44" s="24">
        <f>H44+L44+W44</f>
        <v>0</v>
      </c>
      <c r="Y44" s="210"/>
      <c r="Z44" s="25"/>
    </row>
    <row r="45" spans="1:27" ht="19.5" hidden="1" thickTop="1" thickBot="1" x14ac:dyDescent="0.3">
      <c r="A45" s="108"/>
      <c r="B45" s="75"/>
      <c r="C45" s="26"/>
      <c r="D45" s="77">
        <f>IF(ISNUMBER(A45), (IF(175.508&lt; A45,W45, TRUNC(10^(0.75194503*((LOG((A45/175.508)/LOG(10))*(LOG((A45/175.508)/LOG(10)))))),4))), 0)</f>
        <v>0</v>
      </c>
      <c r="E45" s="87"/>
      <c r="F45" s="88"/>
      <c r="G45" s="88"/>
      <c r="H45" s="80">
        <f>IF(MAX(E45:G45)&lt;0,0,MAX(E45:G45))/20</f>
        <v>0</v>
      </c>
      <c r="I45" s="89"/>
      <c r="J45" s="88"/>
      <c r="K45" s="88"/>
      <c r="L45" s="80">
        <f>IF(MAX(I45:K45)&lt;0,0,MAX(I45:K45))/20</f>
        <v>0</v>
      </c>
      <c r="M45" s="137"/>
      <c r="N45" s="138"/>
      <c r="O45" s="138"/>
      <c r="P45" s="22">
        <f>IF(MAX(M45:O45)&lt;0,0,MAX(M45:O45))</f>
        <v>0</v>
      </c>
      <c r="Q45" s="141"/>
      <c r="R45" s="139"/>
      <c r="S45" s="141"/>
      <c r="T45" s="23">
        <f>IF(MAX(Q45:S45)&lt;0,0,MAX(Q45:S45))</f>
        <v>0</v>
      </c>
      <c r="U45" s="82">
        <f>SUM(P45,T45)</f>
        <v>0</v>
      </c>
      <c r="V45" s="83">
        <f>H45+L45+U45</f>
        <v>0</v>
      </c>
      <c r="W45" s="84">
        <f>U45*D45</f>
        <v>0</v>
      </c>
      <c r="X45" s="24">
        <f>H45+L45+W45</f>
        <v>0</v>
      </c>
      <c r="Y45" s="210"/>
      <c r="Z45" s="25"/>
    </row>
    <row r="46" spans="1:27" ht="16.5" hidden="1" thickTop="1" thickBot="1" x14ac:dyDescent="0.3">
      <c r="A46" s="120"/>
      <c r="B46" s="121"/>
      <c r="C46" s="122"/>
      <c r="D46" s="123">
        <f>IF(ISNUMBER(A46), (IF(175.508&lt; A46,W46, TRUNC(10^(0.75194503*((LOG((A46/175.508)/LOG(10))*(LOG((A46/175.508)/LOG(10)))))),4))), 0)</f>
        <v>0</v>
      </c>
      <c r="E46" s="124"/>
      <c r="F46" s="125"/>
      <c r="G46" s="125"/>
      <c r="H46" s="126">
        <f>IF(MAX(E46:G46)&lt;0,0,MAX(E46:G46))/20</f>
        <v>0</v>
      </c>
      <c r="I46" s="127"/>
      <c r="J46" s="125"/>
      <c r="K46" s="125"/>
      <c r="L46" s="126">
        <f>IF(MAX(I46:K46)&lt;0,0,MAX(I46:K46))/20</f>
        <v>0</v>
      </c>
      <c r="M46" s="131"/>
      <c r="N46" s="34"/>
      <c r="O46" s="35"/>
      <c r="P46" s="36">
        <f>IF(MAX(M46:O46)&lt;0,0,MAX(M46:O46))</f>
        <v>0</v>
      </c>
      <c r="Q46" s="35"/>
      <c r="R46" s="132"/>
      <c r="S46" s="35"/>
      <c r="T46" s="37">
        <f>IF(MAX(Q46:S46)&lt;0,0,MAX(Q46:S46))</f>
        <v>0</v>
      </c>
      <c r="U46" s="38">
        <f>SUM(P46,T46)</f>
        <v>0</v>
      </c>
      <c r="V46" s="128">
        <f>H46+L46+U46</f>
        <v>0</v>
      </c>
      <c r="W46" s="129">
        <f>U46*D46</f>
        <v>0</v>
      </c>
      <c r="X46" s="130">
        <f>IF(ISNUMBER(A46), (IF(175.508&lt; A46,U46, TRUNC(10^(0.75194503*((LOG((A46/175.508)/LOG(10))*(LOG((A46/175.508)/LOG(10)))))),4)*U46)), 0)+H46+L46</f>
        <v>0</v>
      </c>
      <c r="Y46" s="210"/>
      <c r="Z46" s="39"/>
    </row>
    <row r="47" spans="1:27" ht="19.5" thickTop="1" thickBot="1" x14ac:dyDescent="0.3">
      <c r="A47" s="211" t="s">
        <v>26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17"/>
      <c r="Z47" s="18"/>
    </row>
    <row r="48" spans="1:27" ht="19.5" thickTop="1" thickBot="1" x14ac:dyDescent="0.3">
      <c r="A48" s="74">
        <v>31.9</v>
      </c>
      <c r="B48" s="86" t="s">
        <v>79</v>
      </c>
      <c r="C48" s="76">
        <v>2012</v>
      </c>
      <c r="D48" s="77">
        <f>IF(ISNUMBER(A48), (IF(175.508&lt; A48,W48, TRUNC(10^(0.75194503*((LOG((A48/175.508)/LOG(10))*(LOG((A48/175.508)/LOG(10)))))),4))), 0)</f>
        <v>2.5842000000000001</v>
      </c>
      <c r="E48" s="78">
        <v>500</v>
      </c>
      <c r="F48" s="79">
        <v>470</v>
      </c>
      <c r="G48" s="79">
        <v>500</v>
      </c>
      <c r="H48" s="80">
        <f>IF(MAX(E48:G48)&lt;0,0,MAX(E48:G48))/20</f>
        <v>25</v>
      </c>
      <c r="I48" s="81">
        <v>540</v>
      </c>
      <c r="J48" s="79">
        <v>550</v>
      </c>
      <c r="K48" s="79">
        <v>500</v>
      </c>
      <c r="L48" s="80">
        <f>IF(MAX(I48:K48)&lt;0,0,MAX(I48:K48))/20</f>
        <v>27.5</v>
      </c>
      <c r="M48" s="150">
        <v>10</v>
      </c>
      <c r="N48" s="152">
        <v>12</v>
      </c>
      <c r="O48" s="155">
        <v>14</v>
      </c>
      <c r="P48" s="22">
        <f>IF(MAX(M48:O48)&lt;0,0,MAX(M48:O48))</f>
        <v>14</v>
      </c>
      <c r="Q48" s="150">
        <v>18</v>
      </c>
      <c r="R48" s="152">
        <v>21</v>
      </c>
      <c r="S48" s="155">
        <v>23</v>
      </c>
      <c r="T48" s="23">
        <f>IF(MAX(Q48:S48)&lt;0,0,MAX(Q48:S48))</f>
        <v>23</v>
      </c>
      <c r="U48" s="82">
        <f>SUM(P48,T48)</f>
        <v>37</v>
      </c>
      <c r="V48" s="83">
        <f>H48+L48+U48</f>
        <v>89.5</v>
      </c>
      <c r="W48" s="84">
        <f>U48*D48</f>
        <v>95.615400000000008</v>
      </c>
      <c r="X48" s="24">
        <f>H48+L48+W48</f>
        <v>148.11540000000002</v>
      </c>
      <c r="Y48" s="210"/>
      <c r="Z48" s="25"/>
      <c r="AA48">
        <v>1</v>
      </c>
    </row>
    <row r="49" spans="1:27" ht="19.5" thickTop="1" thickBot="1" x14ac:dyDescent="0.3">
      <c r="A49" s="149"/>
      <c r="B49" s="86"/>
      <c r="C49" s="26"/>
      <c r="D49" s="77"/>
      <c r="E49" s="87"/>
      <c r="F49" s="88"/>
      <c r="G49" s="88"/>
      <c r="H49" s="80">
        <f>IF(MAX(E49:G49)&lt;0,0,MAX(E49:G49))/20</f>
        <v>0</v>
      </c>
      <c r="I49" s="89"/>
      <c r="J49" s="88"/>
      <c r="K49" s="88"/>
      <c r="L49" s="80">
        <f>IF(MAX(I49:K49)&lt;0,0,MAX(I49:K49))/20</f>
        <v>0</v>
      </c>
      <c r="M49" s="175"/>
      <c r="N49" s="174"/>
      <c r="O49" s="29"/>
      <c r="P49" s="22">
        <f>IF(MAX(M49:O49)&lt;0,0,MAX(M49:O49))</f>
        <v>0</v>
      </c>
      <c r="Q49" s="173"/>
      <c r="R49" s="174"/>
      <c r="S49" s="173"/>
      <c r="T49" s="23">
        <f>IF(MAX(Q49:S49)&lt;0,0,MAX(Q49:S49))</f>
        <v>0</v>
      </c>
      <c r="U49" s="82">
        <f>SUM(P49,T49)</f>
        <v>0</v>
      </c>
      <c r="V49" s="83">
        <f>H49+L49+U49</f>
        <v>0</v>
      </c>
      <c r="W49" s="84">
        <f>U49*D49</f>
        <v>0</v>
      </c>
      <c r="X49" s="24">
        <f>H49+L49+W49</f>
        <v>0</v>
      </c>
      <c r="Y49" s="210"/>
      <c r="Z49" s="25"/>
      <c r="AA49">
        <v>2</v>
      </c>
    </row>
    <row r="50" spans="1:27" ht="19.5" thickTop="1" thickBot="1" x14ac:dyDescent="0.3">
      <c r="A50" s="85"/>
      <c r="B50" s="75"/>
      <c r="C50" s="26"/>
      <c r="D50" s="77">
        <f>IF(ISNUMBER(A50), (IF(175.508&lt; A50,W50, TRUNC(10^(0.75194503*((LOG((A50/175.508)/LOG(10))*(LOG((A50/175.508)/LOG(10)))))),4))), 0)</f>
        <v>0</v>
      </c>
      <c r="E50" s="87"/>
      <c r="F50" s="88"/>
      <c r="G50" s="88"/>
      <c r="H50" s="80">
        <f>IF(MAX(E50:G50)&lt;0,0,MAX(E50:G50))/20</f>
        <v>0</v>
      </c>
      <c r="I50" s="89"/>
      <c r="J50" s="88"/>
      <c r="K50" s="88"/>
      <c r="L50" s="80">
        <f>IF(MAX(I50:K50)&lt;0,0,MAX(I50:K50))/20</f>
        <v>0</v>
      </c>
      <c r="M50" s="27"/>
      <c r="N50" s="28"/>
      <c r="O50" s="28"/>
      <c r="P50" s="22">
        <f>IF(MAX(M50:O50)&lt;0,0,MAX(M50:O50))</f>
        <v>0</v>
      </c>
      <c r="Q50" s="133"/>
      <c r="R50" s="20"/>
      <c r="S50" s="30"/>
      <c r="T50" s="23">
        <f>IF(MAX(Q50:S50)&lt;0,0,MAX(Q50:S50))</f>
        <v>0</v>
      </c>
      <c r="U50" s="82">
        <f>SUM(P50,T50)</f>
        <v>0</v>
      </c>
      <c r="V50" s="83">
        <f>H50+L50+U50</f>
        <v>0</v>
      </c>
      <c r="W50" s="84">
        <f>U50*D50</f>
        <v>0</v>
      </c>
      <c r="X50" s="24">
        <f>H50+L50+W50</f>
        <v>0</v>
      </c>
      <c r="Y50" s="210"/>
      <c r="Z50" s="25"/>
    </row>
    <row r="51" spans="1:27" ht="16.5" thickTop="1" thickBot="1" x14ac:dyDescent="0.3">
      <c r="A51" s="120"/>
      <c r="B51" s="121"/>
      <c r="C51" s="122"/>
      <c r="D51" s="123">
        <f>IF(ISNUMBER(A51), (IF(175.508&lt; A51,W51, TRUNC(10^(0.75194503*((LOG((A51/175.508)/LOG(10))*(LOG((A51/175.508)/LOG(10)))))),4))), 0)</f>
        <v>0</v>
      </c>
      <c r="E51" s="124"/>
      <c r="F51" s="125"/>
      <c r="G51" s="125"/>
      <c r="H51" s="126">
        <f>IF(MAX(E51:G51)&lt;0,0,MAX(E51:G51))/20</f>
        <v>0</v>
      </c>
      <c r="I51" s="127"/>
      <c r="J51" s="125"/>
      <c r="K51" s="125"/>
      <c r="L51" s="126">
        <f>IF(MAX(I51:K51)&lt;0,0,MAX(I51:K51))/20</f>
        <v>0</v>
      </c>
      <c r="M51" s="131"/>
      <c r="N51" s="34"/>
      <c r="O51" s="35"/>
      <c r="P51" s="36">
        <f>IF(MAX(M51:O51)&lt;0,0,MAX(M51:O51))</f>
        <v>0</v>
      </c>
      <c r="Q51" s="35"/>
      <c r="R51" s="132"/>
      <c r="S51" s="35"/>
      <c r="T51" s="37">
        <f>IF(MAX(Q51:S51)&lt;0,0,MAX(Q51:S51))</f>
        <v>0</v>
      </c>
      <c r="U51" s="38">
        <f>SUM(P51,T51)</f>
        <v>0</v>
      </c>
      <c r="V51" s="128">
        <f>H51+L51+U51</f>
        <v>0</v>
      </c>
      <c r="W51" s="129">
        <f>U51*D51</f>
        <v>0</v>
      </c>
      <c r="X51" s="130">
        <f>IF(ISNUMBER(A51), (IF(175.508&lt; A51,U51, TRUNC(10^(0.75194503*((LOG((A51/175.508)/LOG(10))*(LOG((A51/175.508)/LOG(10)))))),4)*U51)), 0)+H51+L51</f>
        <v>0</v>
      </c>
      <c r="Y51" s="210"/>
      <c r="Z51" s="39"/>
    </row>
    <row r="52" spans="1:27" ht="15.75" thickTop="1" x14ac:dyDescent="0.25">
      <c r="A52" s="3"/>
    </row>
    <row r="53" spans="1:27" x14ac:dyDescent="0.25">
      <c r="A53" s="134"/>
      <c r="B53" s="135" t="s">
        <v>16</v>
      </c>
      <c r="C53" s="42" t="s">
        <v>61</v>
      </c>
    </row>
    <row r="54" spans="1:27" x14ac:dyDescent="0.25">
      <c r="A54" s="3"/>
    </row>
    <row r="56" spans="1:27" x14ac:dyDescent="0.25">
      <c r="B56" t="s">
        <v>62</v>
      </c>
    </row>
    <row r="57" spans="1:27" x14ac:dyDescent="0.25">
      <c r="B57" t="s">
        <v>42</v>
      </c>
      <c r="C57" t="s">
        <v>63</v>
      </c>
    </row>
    <row r="58" spans="1:27" x14ac:dyDescent="0.25">
      <c r="B58" t="s">
        <v>49</v>
      </c>
      <c r="C58" t="s">
        <v>64</v>
      </c>
    </row>
    <row r="59" spans="1:27" x14ac:dyDescent="0.25">
      <c r="B59" t="s">
        <v>53</v>
      </c>
      <c r="C59" t="s">
        <v>65</v>
      </c>
    </row>
  </sheetData>
  <autoFilter ref="A5:AA51" xr:uid="{00000000-0001-0000-0000-000000000000}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6">
      <filters blank="1">
        <filter val="1"/>
        <filter val="2"/>
      </filters>
    </filterColumn>
  </autoFilter>
  <mergeCells count="28">
    <mergeCell ref="Y48:Y51"/>
    <mergeCell ref="A22:X22"/>
    <mergeCell ref="Y23:Y26"/>
    <mergeCell ref="A27:X27"/>
    <mergeCell ref="Y28:Y31"/>
    <mergeCell ref="A32:X32"/>
    <mergeCell ref="Y33:Y36"/>
    <mergeCell ref="A37:X37"/>
    <mergeCell ref="Y38:Y41"/>
    <mergeCell ref="A42:X42"/>
    <mergeCell ref="Y43:Y46"/>
    <mergeCell ref="A47:X47"/>
    <mergeCell ref="Y18:Y21"/>
    <mergeCell ref="A1:Z1"/>
    <mergeCell ref="A3:B3"/>
    <mergeCell ref="C3:S3"/>
    <mergeCell ref="T3:Z3"/>
    <mergeCell ref="E5:H5"/>
    <mergeCell ref="I5:L5"/>
    <mergeCell ref="M5:P5"/>
    <mergeCell ref="Q5:T5"/>
    <mergeCell ref="Y5:Y6"/>
    <mergeCell ref="Z5:Z6"/>
    <mergeCell ref="A7:X7"/>
    <mergeCell ref="Y8:Y11"/>
    <mergeCell ref="A12:X12"/>
    <mergeCell ref="Y13:Y16"/>
    <mergeCell ref="A17:X17"/>
  </mergeCells>
  <conditionalFormatting sqref="O13:O15 Q9:S11 N9:N10 Q13:S16 O21 M18:N21 O18 M13:N16 M8:M11 O8:O10 Q18:Q21 R19:R21 S18:S20 Q8 M23:O26 Q23:S26">
    <cfRule type="cellIs" dxfId="15" priority="1" operator="lessThan">
      <formula>0</formula>
    </cfRule>
    <cfRule type="cellIs" dxfId="14" priority="2" operator="lessThan">
      <formula>0</formula>
    </cfRule>
  </conditionalFormatting>
  <conditionalFormatting sqref="Q28:S31 M28:O31">
    <cfRule type="cellIs" dxfId="13" priority="3" operator="lessThan">
      <formula>0</formula>
    </cfRule>
    <cfRule type="cellIs" dxfId="12" priority="4" operator="lessThan">
      <formula>0</formula>
    </cfRule>
  </conditionalFormatting>
  <conditionalFormatting sqref="Q33:S36 M33:O36">
    <cfRule type="cellIs" dxfId="11" priority="5" operator="lessThan">
      <formula>0</formula>
    </cfRule>
    <cfRule type="cellIs" dxfId="10" priority="6" operator="lessThan">
      <formula>0</formula>
    </cfRule>
  </conditionalFormatting>
  <conditionalFormatting sqref="Q38:S41 M38:O41">
    <cfRule type="cellIs" dxfId="9" priority="7" operator="lessThan">
      <formula>0</formula>
    </cfRule>
    <cfRule type="cellIs" dxfId="8" priority="8" operator="lessThan">
      <formula>0</formula>
    </cfRule>
  </conditionalFormatting>
  <conditionalFormatting sqref="Q43:S46 M43:O46">
    <cfRule type="cellIs" dxfId="7" priority="9" operator="lessThan">
      <formula>0</formula>
    </cfRule>
    <cfRule type="cellIs" dxfId="6" priority="10" operator="lessThan">
      <formula>0</formula>
    </cfRule>
  </conditionalFormatting>
  <conditionalFormatting sqref="Q48:S51 M48:O51">
    <cfRule type="cellIs" dxfId="5" priority="11" operator="lessThan">
      <formula>0</formula>
    </cfRule>
    <cfRule type="cellIs" dxfId="4" priority="12" operator="lessThan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66668-146F-43D7-A8B3-C60A1A3F23AD}">
  <dimension ref="A1:Q25"/>
  <sheetViews>
    <sheetView topLeftCell="A13" zoomScaleNormal="100" workbookViewId="0">
      <selection activeCell="A24" sqref="A24:XFD26"/>
    </sheetView>
  </sheetViews>
  <sheetFormatPr defaultColWidth="8.7109375" defaultRowHeight="15" x14ac:dyDescent="0.25"/>
  <cols>
    <col min="1" max="1" width="7.42578125" customWidth="1"/>
    <col min="2" max="2" width="20.140625" customWidth="1"/>
    <col min="3" max="3" width="8.85546875" customWidth="1"/>
    <col min="4" max="4" width="6" customWidth="1"/>
    <col min="5" max="12" width="6.7109375" customWidth="1"/>
    <col min="13" max="13" width="9.28515625" customWidth="1"/>
    <col min="14" max="14" width="9.42578125" customWidth="1"/>
    <col min="15" max="15" width="11.85546875" customWidth="1"/>
    <col min="16" max="16" width="8.28515625" customWidth="1"/>
    <col min="17" max="17" width="11.28515625" customWidth="1"/>
  </cols>
  <sheetData>
    <row r="1" spans="1:16" ht="20.25" x14ac:dyDescent="0.25">
      <c r="A1" s="196" t="s">
        <v>30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.1499999999999999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"/>
      <c r="P2" s="3"/>
    </row>
    <row r="3" spans="1:16" ht="15.75" x14ac:dyDescent="0.25">
      <c r="A3" s="212" t="s">
        <v>31</v>
      </c>
      <c r="B3" s="212"/>
      <c r="C3" s="176"/>
      <c r="D3" s="198" t="s">
        <v>14</v>
      </c>
      <c r="E3" s="198"/>
      <c r="F3" s="198"/>
      <c r="G3" s="198"/>
      <c r="H3" s="198"/>
      <c r="I3" s="198"/>
      <c r="J3" s="198"/>
      <c r="K3" s="198"/>
      <c r="L3" s="43"/>
      <c r="M3" s="199" t="s">
        <v>29</v>
      </c>
      <c r="N3" s="199"/>
      <c r="O3" s="199"/>
      <c r="P3" s="199"/>
    </row>
    <row r="4" spans="1:16" ht="1.1499999999999999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</row>
    <row r="5" spans="1:16" ht="16.5" thickTop="1" thickBot="1" x14ac:dyDescent="0.3">
      <c r="A5" s="4" t="s">
        <v>0</v>
      </c>
      <c r="B5" s="5" t="s">
        <v>1</v>
      </c>
      <c r="C5" s="44"/>
      <c r="D5" s="6" t="s">
        <v>2</v>
      </c>
      <c r="E5" s="202" t="s">
        <v>3</v>
      </c>
      <c r="F5" s="202"/>
      <c r="G5" s="202"/>
      <c r="H5" s="202"/>
      <c r="I5" s="203" t="s">
        <v>4</v>
      </c>
      <c r="J5" s="203"/>
      <c r="K5" s="203"/>
      <c r="L5" s="203"/>
      <c r="M5" s="45" t="s">
        <v>5</v>
      </c>
      <c r="N5" s="7" t="s">
        <v>6</v>
      </c>
      <c r="O5" s="204"/>
      <c r="P5" s="205" t="s">
        <v>15</v>
      </c>
    </row>
    <row r="6" spans="1:16" ht="16.5" thickTop="1" thickBot="1" x14ac:dyDescent="0.3">
      <c r="A6" s="8" t="s">
        <v>7</v>
      </c>
      <c r="B6" s="9"/>
      <c r="C6" s="46" t="s">
        <v>9</v>
      </c>
      <c r="D6" s="10" t="s">
        <v>8</v>
      </c>
      <c r="E6" s="11" t="s">
        <v>10</v>
      </c>
      <c r="F6" s="12" t="s">
        <v>11</v>
      </c>
      <c r="G6" s="13" t="s">
        <v>12</v>
      </c>
      <c r="H6" s="14" t="s">
        <v>13</v>
      </c>
      <c r="I6" s="73" t="s">
        <v>10</v>
      </c>
      <c r="J6" s="12" t="s">
        <v>11</v>
      </c>
      <c r="K6" s="13" t="s">
        <v>12</v>
      </c>
      <c r="L6" s="14" t="s">
        <v>13</v>
      </c>
      <c r="M6" s="15"/>
      <c r="N6" s="16"/>
      <c r="O6" s="204"/>
      <c r="P6" s="205"/>
    </row>
    <row r="7" spans="1:16" ht="18" customHeight="1" thickTop="1" thickBot="1" x14ac:dyDescent="0.3">
      <c r="A7" s="206" t="s">
        <v>32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17">
        <f>SUM(N8:N11)-MIN(N8:N11)</f>
        <v>317.26029999999997</v>
      </c>
      <c r="P7" s="18"/>
    </row>
    <row r="8" spans="1:16" ht="14.45" customHeight="1" thickTop="1" thickBot="1" x14ac:dyDescent="0.3">
      <c r="A8" s="47">
        <v>66.400000000000006</v>
      </c>
      <c r="B8" s="48" t="s">
        <v>76</v>
      </c>
      <c r="C8" s="49">
        <f>IF(ISNUMBER(A8), (IF(175.508&lt; A8,#REF!, TRUNC(10^(0.75194503*((LOG((A8/175.508)/LOG(10))*(LOG((A8/175.508)/LOG(10)))))),4))), 0)</f>
        <v>1.3613999999999999</v>
      </c>
      <c r="D8" s="50">
        <v>2009</v>
      </c>
      <c r="E8" s="150">
        <v>15</v>
      </c>
      <c r="F8" s="152">
        <v>18</v>
      </c>
      <c r="G8" s="21">
        <v>-21</v>
      </c>
      <c r="H8" s="22">
        <f>IF(MAX(E8:G8)&lt;0,0,MAX(E8:G8))</f>
        <v>18</v>
      </c>
      <c r="I8" s="155">
        <v>23</v>
      </c>
      <c r="J8" s="152">
        <v>25</v>
      </c>
      <c r="K8" s="177">
        <v>29</v>
      </c>
      <c r="L8" s="23">
        <f>IF(MAX(I8:K8)&lt;0,0,MAX(I8:K8))</f>
        <v>29</v>
      </c>
      <c r="M8" s="51">
        <f>SUM(H8,L8)</f>
        <v>47</v>
      </c>
      <c r="N8" s="24">
        <f>M8*C8</f>
        <v>63.985799999999998</v>
      </c>
      <c r="O8" s="213"/>
      <c r="P8" s="25"/>
    </row>
    <row r="9" spans="1:16" ht="14.45" customHeight="1" thickTop="1" thickBot="1" x14ac:dyDescent="0.3">
      <c r="A9" s="52">
        <v>58.5</v>
      </c>
      <c r="B9" s="53" t="s">
        <v>77</v>
      </c>
      <c r="C9" s="54">
        <f>IF(ISNUMBER(A9), (IF(175.508&lt; A9,#REF!, TRUNC(10^(0.75194503*((LOG((A9/175.508)/LOG(10))*(LOG((A9/175.508)/LOG(10)))))),4))), 0)</f>
        <v>1.4831000000000001</v>
      </c>
      <c r="D9" s="26">
        <v>2008</v>
      </c>
      <c r="E9" s="156">
        <v>32</v>
      </c>
      <c r="F9" s="159">
        <v>35</v>
      </c>
      <c r="G9" s="160">
        <v>37</v>
      </c>
      <c r="H9" s="22">
        <f>IF(MAX(E9:G9)&lt;0,0,MAX(E9:G9))</f>
        <v>37</v>
      </c>
      <c r="I9" s="160">
        <v>42</v>
      </c>
      <c r="J9" s="159">
        <v>44</v>
      </c>
      <c r="K9" s="160">
        <v>-46</v>
      </c>
      <c r="L9" s="23">
        <f>IF(MAX(I9:K9)&lt;0,0,MAX(I9:K9))</f>
        <v>44</v>
      </c>
      <c r="M9" s="51">
        <f>SUM(H9,L9)</f>
        <v>81</v>
      </c>
      <c r="N9" s="24">
        <f>M9*C9</f>
        <v>120.1311</v>
      </c>
      <c r="O9" s="213"/>
      <c r="P9" s="25"/>
    </row>
    <row r="10" spans="1:16" ht="14.45" customHeight="1" thickTop="1" thickBot="1" x14ac:dyDescent="0.3">
      <c r="A10" s="52">
        <v>51.9</v>
      </c>
      <c r="B10" s="53" t="s">
        <v>78</v>
      </c>
      <c r="C10" s="54">
        <f>IF(ISNUMBER(A10), (IF(175.508&lt; A10,#REF!, TRUNC(10^(0.75194503*((LOG((A10/175.508)/LOG(10))*(LOG((A10/175.508)/LOG(10)))))),4))), 0)</f>
        <v>1.6236999999999999</v>
      </c>
      <c r="D10" s="26">
        <v>2008</v>
      </c>
      <c r="E10" s="156">
        <v>30</v>
      </c>
      <c r="F10" s="166">
        <v>35</v>
      </c>
      <c r="G10" s="159">
        <v>37</v>
      </c>
      <c r="H10" s="22">
        <f>IF(MAX(E10:G10)&lt;0,0,MAX(E10:G10))</f>
        <v>37</v>
      </c>
      <c r="I10" s="178">
        <v>40</v>
      </c>
      <c r="J10" s="20">
        <v>-45</v>
      </c>
      <c r="K10" s="166">
        <v>45</v>
      </c>
      <c r="L10" s="23">
        <f>IF(MAX(I10:K10)&lt;0,0,MAX(I10:K10))</f>
        <v>45</v>
      </c>
      <c r="M10" s="51">
        <f>SUM(H10,L10)</f>
        <v>82</v>
      </c>
      <c r="N10" s="24">
        <f>M10*C10</f>
        <v>133.14339999999999</v>
      </c>
      <c r="O10" s="213"/>
      <c r="P10" s="25"/>
    </row>
    <row r="11" spans="1:16" ht="14.45" customHeight="1" thickTop="1" thickBot="1" x14ac:dyDescent="0.3">
      <c r="A11" s="52"/>
      <c r="B11" s="53"/>
      <c r="C11" s="55"/>
      <c r="D11" s="26"/>
      <c r="E11" s="27"/>
      <c r="F11" s="20"/>
      <c r="G11" s="28"/>
      <c r="H11" s="22">
        <f>IF(MAX(E11:G11)&lt;0,0,MAX(E11:G11))</f>
        <v>0</v>
      </c>
      <c r="I11" s="30"/>
      <c r="J11" s="20"/>
      <c r="K11" s="30"/>
      <c r="L11" s="23">
        <f>IF(MAX(I11:K11)&lt;0,0,MAX(I11:K11))</f>
        <v>0</v>
      </c>
      <c r="M11" s="51">
        <f>SUM(H11,L11)</f>
        <v>0</v>
      </c>
      <c r="N11" s="24">
        <f>M11*C11</f>
        <v>0</v>
      </c>
      <c r="O11" s="213"/>
      <c r="P11" s="25"/>
    </row>
    <row r="12" spans="1:16" ht="18" customHeight="1" thickTop="1" thickBot="1" x14ac:dyDescent="0.3">
      <c r="A12" s="209" t="s">
        <v>18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17">
        <f>SUM(N13:N16)-MIN(N13:N16)</f>
        <v>458.64910000000003</v>
      </c>
      <c r="P12" s="18">
        <f>RANK(O12,O7:O21,0)</f>
        <v>2</v>
      </c>
    </row>
    <row r="13" spans="1:16" ht="14.45" customHeight="1" thickTop="1" thickBot="1" x14ac:dyDescent="0.3">
      <c r="A13" s="52">
        <v>72.099999999999994</v>
      </c>
      <c r="B13" s="53" t="s">
        <v>66</v>
      </c>
      <c r="C13" s="55">
        <f>IF(ISNUMBER(A13), (IF(175.508&lt; A13,#REF!, TRUNC(10^(0.75194503*((LOG((A13/175.508)/LOG(10))*(LOG((A13/175.508)/LOG(10)))))),4))), 0)</f>
        <v>1.2948999999999999</v>
      </c>
      <c r="D13" s="56">
        <v>2008</v>
      </c>
      <c r="E13" s="179">
        <v>43</v>
      </c>
      <c r="F13" s="152">
        <v>45</v>
      </c>
      <c r="G13" s="21">
        <v>-47</v>
      </c>
      <c r="H13" s="22">
        <f>IF(MAX(E13:G13)&lt;0,0,MAX(E13:G13))</f>
        <v>45</v>
      </c>
      <c r="I13" s="155">
        <v>55</v>
      </c>
      <c r="J13" s="152">
        <v>58</v>
      </c>
      <c r="K13" s="155">
        <v>60</v>
      </c>
      <c r="L13" s="23">
        <f>IF(MAX(I13:K13)&lt;0,0,MAX(I13:K13))</f>
        <v>60</v>
      </c>
      <c r="M13" s="51">
        <f>SUM(H13,L13)</f>
        <v>105</v>
      </c>
      <c r="N13" s="24">
        <f>M13*C13</f>
        <v>135.96449999999999</v>
      </c>
      <c r="O13" s="210"/>
      <c r="P13" s="32"/>
    </row>
    <row r="14" spans="1:16" ht="14.45" customHeight="1" thickTop="1" thickBot="1" x14ac:dyDescent="0.3">
      <c r="A14" s="52">
        <v>66</v>
      </c>
      <c r="B14" s="53" t="s">
        <v>67</v>
      </c>
      <c r="C14" s="54">
        <f>IF(ISNUMBER(A14), (IF(175.508&lt; A14,#REF!, TRUNC(10^(0.75194503*((LOG((A14/175.508)/LOG(10))*(LOG((A14/175.508)/LOG(10)))))),4))), 0)</f>
        <v>1.3666</v>
      </c>
      <c r="D14" s="57">
        <v>2008</v>
      </c>
      <c r="E14" s="156">
        <v>50</v>
      </c>
      <c r="F14" s="28">
        <v>-55</v>
      </c>
      <c r="G14" s="28">
        <v>-55</v>
      </c>
      <c r="H14" s="22">
        <f>IF(MAX(E14:G14)&lt;0,0,MAX(E14:G14))</f>
        <v>50</v>
      </c>
      <c r="I14" s="160">
        <v>63</v>
      </c>
      <c r="J14" s="28">
        <v>-65</v>
      </c>
      <c r="K14" s="29">
        <v>-65</v>
      </c>
      <c r="L14" s="23">
        <f>IF(MAX(I14:K14)&lt;0,0,MAX(I14:K14))</f>
        <v>63</v>
      </c>
      <c r="M14" s="51">
        <f>SUM(H14,L14)</f>
        <v>113</v>
      </c>
      <c r="N14" s="24">
        <f>M14*C14</f>
        <v>154.42580000000001</v>
      </c>
      <c r="O14" s="210"/>
      <c r="P14" s="32"/>
    </row>
    <row r="15" spans="1:16" ht="14.45" customHeight="1" thickTop="1" thickBot="1" x14ac:dyDescent="0.3">
      <c r="A15" s="52">
        <v>56</v>
      </c>
      <c r="B15" s="53" t="s">
        <v>68</v>
      </c>
      <c r="C15" s="54">
        <f>IF(ISNUMBER(A15), (IF(175.508&lt; A15,#REF!, TRUNC(10^(0.75194503*((LOG((A15/175.508)/LOG(10))*(LOG((A15/175.508)/LOG(10)))))),4))), 0)</f>
        <v>1.5313000000000001</v>
      </c>
      <c r="D15" s="57">
        <v>2008</v>
      </c>
      <c r="E15" s="27">
        <v>-45</v>
      </c>
      <c r="F15" s="28">
        <v>-45</v>
      </c>
      <c r="G15" s="159">
        <v>45</v>
      </c>
      <c r="H15" s="22">
        <f>IF(MAX(E15:G15)&lt;0,0,MAX(E15:G15))</f>
        <v>45</v>
      </c>
      <c r="I15" s="160">
        <v>57</v>
      </c>
      <c r="J15" s="159">
        <v>60</v>
      </c>
      <c r="K15" s="164">
        <v>62</v>
      </c>
      <c r="L15" s="23">
        <f>IF(MAX(I15:K15)&lt;0,0,MAX(I15:K15))</f>
        <v>62</v>
      </c>
      <c r="M15" s="51">
        <f>SUM(H15,L15)</f>
        <v>107</v>
      </c>
      <c r="N15" s="24">
        <f>M15*C15</f>
        <v>163.84910000000002</v>
      </c>
      <c r="O15" s="210"/>
      <c r="P15" s="32"/>
    </row>
    <row r="16" spans="1:16" ht="14.45" customHeight="1" thickTop="1" thickBot="1" x14ac:dyDescent="0.3">
      <c r="A16" s="52">
        <v>57.1</v>
      </c>
      <c r="B16" s="53" t="s">
        <v>69</v>
      </c>
      <c r="C16" s="55">
        <f>IF(ISNUMBER(A16), (IF(175.508&lt; A16,#REF!, TRUNC(10^(0.75194503*((LOG((A16/175.508)/LOG(10))*(LOG((A16/175.508)/LOG(10)))))),4))), 0)</f>
        <v>1.5094000000000001</v>
      </c>
      <c r="D16" s="57">
        <v>2008</v>
      </c>
      <c r="E16" s="156">
        <v>40</v>
      </c>
      <c r="F16" s="159">
        <v>43</v>
      </c>
      <c r="G16" s="29">
        <v>-45</v>
      </c>
      <c r="H16" s="22">
        <f>IF(MAX(E16:G16)&lt;0,0,MAX(E16:G16))</f>
        <v>43</v>
      </c>
      <c r="I16" s="160">
        <v>47</v>
      </c>
      <c r="J16" s="159">
        <v>50</v>
      </c>
      <c r="K16" s="29" t="s">
        <v>59</v>
      </c>
      <c r="L16" s="23">
        <f>IF(MAX(I16:K16)&lt;0,0,MAX(I16:K16))</f>
        <v>50</v>
      </c>
      <c r="M16" s="51">
        <f>SUM(H16,L16)</f>
        <v>93</v>
      </c>
      <c r="N16" s="24">
        <f>M16*C16</f>
        <v>140.3742</v>
      </c>
      <c r="O16" s="210"/>
      <c r="P16" s="32"/>
    </row>
    <row r="17" spans="1:17" ht="18" customHeight="1" thickTop="1" thickBot="1" x14ac:dyDescent="0.3">
      <c r="A17" s="206" t="s">
        <v>17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17">
        <f>SUM(N18:N21)-MIN(N18:N21)</f>
        <v>612.15250000000003</v>
      </c>
      <c r="P17" s="18">
        <f>RANK(O17,O7:O21,0)</f>
        <v>1</v>
      </c>
      <c r="Q17" s="58"/>
    </row>
    <row r="18" spans="1:17" ht="14.45" customHeight="1" thickTop="1" thickBot="1" x14ac:dyDescent="0.3">
      <c r="A18" s="47">
        <v>65</v>
      </c>
      <c r="B18" s="48" t="s">
        <v>70</v>
      </c>
      <c r="C18" s="59">
        <f>IF(ISNUMBER(A18), (IF(175.508&lt; A18,#REF!, TRUNC(10^(0.75194503*((LOG((A18/175.508)/LOG(10))*(LOG((A18/175.508)/LOG(10)))))),4))), 0)</f>
        <v>1.3801000000000001</v>
      </c>
      <c r="D18" s="50">
        <v>2007</v>
      </c>
      <c r="E18" s="150">
        <v>67</v>
      </c>
      <c r="F18" s="152">
        <v>71</v>
      </c>
      <c r="G18" s="155">
        <v>74</v>
      </c>
      <c r="H18" s="22">
        <f>IF(MAX(E18:G18)&lt;0,0,MAX(E18:G18))</f>
        <v>74</v>
      </c>
      <c r="I18" s="155">
        <v>85</v>
      </c>
      <c r="J18" s="152">
        <v>88</v>
      </c>
      <c r="K18" s="180">
        <v>91</v>
      </c>
      <c r="L18" s="23">
        <f>IF(MAX(I18:K18)&lt;0,0,MAX(I18:K18))</f>
        <v>91</v>
      </c>
      <c r="M18" s="51">
        <f>SUM(H18,L18)</f>
        <v>165</v>
      </c>
      <c r="N18" s="24">
        <f>M18*C18</f>
        <v>227.71650000000002</v>
      </c>
      <c r="O18" s="195"/>
      <c r="P18" s="32"/>
    </row>
    <row r="19" spans="1:17" ht="14.45" customHeight="1" thickTop="1" thickBot="1" x14ac:dyDescent="0.3">
      <c r="A19" s="52">
        <v>56.3</v>
      </c>
      <c r="B19" s="53" t="s">
        <v>71</v>
      </c>
      <c r="C19" s="55">
        <f>IF(ISNUMBER(A19), (IF(175.508&lt; A19,#REF!, TRUNC(10^(0.75194503*((LOG((A19/175.508)/LOG(10))*(LOG((A19/175.508)/LOG(10)))))),4))), 0)</f>
        <v>1.5251999999999999</v>
      </c>
      <c r="D19" s="26">
        <v>2007</v>
      </c>
      <c r="E19" s="156">
        <v>55</v>
      </c>
      <c r="F19" s="159">
        <v>58</v>
      </c>
      <c r="G19" s="29">
        <v>-61</v>
      </c>
      <c r="H19" s="22">
        <f>IF(MAX(E19:G19)&lt;0,0,MAX(E19:G19))</f>
        <v>58</v>
      </c>
      <c r="I19" s="160">
        <v>65</v>
      </c>
      <c r="J19" s="159">
        <v>68</v>
      </c>
      <c r="K19" s="160">
        <v>72</v>
      </c>
      <c r="L19" s="23">
        <f>IF(MAX(I19:K19)&lt;0,0,MAX(I19:K19))</f>
        <v>72</v>
      </c>
      <c r="M19" s="51">
        <f>SUM(H19,L19)</f>
        <v>130</v>
      </c>
      <c r="N19" s="24">
        <f>M19*C19</f>
        <v>198.27599999999998</v>
      </c>
      <c r="O19" s="195"/>
      <c r="P19" s="32"/>
    </row>
    <row r="20" spans="1:17" ht="14.45" customHeight="1" thickTop="1" thickBot="1" x14ac:dyDescent="0.3">
      <c r="A20" s="60">
        <v>61.5</v>
      </c>
      <c r="B20" s="61" t="s">
        <v>72</v>
      </c>
      <c r="C20" s="181">
        <f>IF(ISNUMBER(A20), (IF(175.508&lt; A20,#REF!, TRUNC(10^(0.75194503*((LOG((A20/175.508)/LOG(10))*(LOG((A20/175.508)/LOG(10)))))),4))), 0)</f>
        <v>1.4319999999999999</v>
      </c>
      <c r="D20" s="57">
        <v>2007</v>
      </c>
      <c r="E20" s="156">
        <v>55</v>
      </c>
      <c r="F20" s="166">
        <v>58</v>
      </c>
      <c r="G20" s="20">
        <v>-61</v>
      </c>
      <c r="H20" s="22">
        <f>IF(MAX(E20:G20)&lt;0,0,MAX(E20:G20))</f>
        <v>58</v>
      </c>
      <c r="I20" s="164">
        <v>65</v>
      </c>
      <c r="J20" s="159">
        <v>68</v>
      </c>
      <c r="K20" s="160">
        <v>72</v>
      </c>
      <c r="L20" s="23">
        <f>IF(MAX(I20:K20)&lt;0,0,MAX(I20:K20))</f>
        <v>72</v>
      </c>
      <c r="M20" s="62">
        <f>SUM(H20,L20)</f>
        <v>130</v>
      </c>
      <c r="N20" s="24">
        <f>M20*C20</f>
        <v>186.16</v>
      </c>
      <c r="O20" s="195"/>
      <c r="P20" s="32"/>
    </row>
    <row r="21" spans="1:17" ht="14.45" customHeight="1" thickTop="1" thickBot="1" x14ac:dyDescent="0.3">
      <c r="A21" s="63">
        <v>82.7</v>
      </c>
      <c r="B21" s="64" t="s">
        <v>73</v>
      </c>
      <c r="C21" s="65">
        <f>IF(ISNUMBER(A21), (IF(175.508&lt; A21,#REF!, TRUNC(10^(0.75194503*((LOG((A21/175.508)/LOG(10))*(LOG((A21/175.508)/LOG(10)))))),4))), 0)</f>
        <v>1.2031000000000001</v>
      </c>
      <c r="D21" s="66">
        <v>2008</v>
      </c>
      <c r="E21" s="182">
        <v>55</v>
      </c>
      <c r="F21" s="183">
        <v>58</v>
      </c>
      <c r="G21" s="184">
        <v>61</v>
      </c>
      <c r="H21" s="36">
        <f>IF(MAX(E21:G21)&lt;0,0,MAX(E21:G21))</f>
        <v>61</v>
      </c>
      <c r="I21" s="185">
        <v>65</v>
      </c>
      <c r="J21" s="34">
        <v>-68</v>
      </c>
      <c r="K21" s="67">
        <v>-68</v>
      </c>
      <c r="L21" s="37">
        <f>IF(MAX(I21:K21)&lt;0,0,MAX(I21:K21))</f>
        <v>65</v>
      </c>
      <c r="M21" s="38">
        <f>SUM(H21,L21)</f>
        <v>126</v>
      </c>
      <c r="N21" s="68">
        <f>M21*C21</f>
        <v>151.59059999999999</v>
      </c>
      <c r="O21" s="195"/>
      <c r="P21" s="39"/>
    </row>
    <row r="22" spans="1:17" ht="16.899999999999999" customHeight="1" thickTop="1" x14ac:dyDescent="0.25">
      <c r="A22" s="186"/>
      <c r="B22" s="187"/>
      <c r="C22" s="187"/>
      <c r="D22" s="188"/>
      <c r="E22" s="189"/>
      <c r="F22" s="189"/>
      <c r="G22" s="189"/>
      <c r="H22" s="190"/>
      <c r="I22" s="191"/>
      <c r="J22" s="189"/>
      <c r="K22" s="189"/>
      <c r="L22" s="192"/>
      <c r="M22" s="192"/>
      <c r="N22" s="193"/>
      <c r="O22" s="194"/>
      <c r="P22" s="3"/>
    </row>
    <row r="23" spans="1:17" ht="16.5" customHeight="1" x14ac:dyDescent="0.25">
      <c r="B23" s="40" t="s">
        <v>16</v>
      </c>
      <c r="C23" s="41" t="s">
        <v>74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3"/>
    </row>
    <row r="24" spans="1:17" x14ac:dyDescent="0.25">
      <c r="A24" s="69"/>
      <c r="B24" s="69"/>
      <c r="C24" s="69"/>
    </row>
    <row r="25" spans="1:17" x14ac:dyDescent="0.25">
      <c r="B25" t="s">
        <v>75</v>
      </c>
    </row>
  </sheetData>
  <mergeCells count="14">
    <mergeCell ref="O18:O21"/>
    <mergeCell ref="A1:P1"/>
    <mergeCell ref="A3:B3"/>
    <mergeCell ref="D3:K3"/>
    <mergeCell ref="M3:P3"/>
    <mergeCell ref="E5:H5"/>
    <mergeCell ref="I5:L5"/>
    <mergeCell ref="O5:O6"/>
    <mergeCell ref="P5:P6"/>
    <mergeCell ref="A7:N7"/>
    <mergeCell ref="O8:O11"/>
    <mergeCell ref="A12:N12"/>
    <mergeCell ref="O13:O16"/>
    <mergeCell ref="A17:N17"/>
  </mergeCells>
  <conditionalFormatting sqref="I8:J8 E8:G9 I9:K9 E10:E11 G10:G11 I18:J18 I19:K22 I13:K17 E13:G22 I11:K11 I10:J10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K10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10</cp:revision>
  <cp:lastPrinted>2021-10-02T07:48:52Z</cp:lastPrinted>
  <dcterms:created xsi:type="dcterms:W3CDTF">2006-10-17T13:37:20Z</dcterms:created>
  <dcterms:modified xsi:type="dcterms:W3CDTF">2022-06-12T06:09:03Z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